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Osakond\Indrek\strateegia\2021-2024\"/>
    </mc:Choice>
  </mc:AlternateContent>
  <bookViews>
    <workbookView xWindow="0" yWindow="0" windowWidth="19245" windowHeight="7470"/>
  </bookViews>
  <sheets>
    <sheet name="Lisa 1" sheetId="1" r:id="rId1"/>
    <sheet name="Lisa 2" sheetId="2" r:id="rId2"/>
    <sheet name="Lisa 3" sheetId="3" r:id="rId3"/>
    <sheet name="Lisa 4" sheetId="4" r:id="rId4"/>
    <sheet name="Lisa 5" sheetId="5" r:id="rId5"/>
  </sheets>
  <definedNames>
    <definedName name="_xlnm.Print_Titles" localSheetId="2">'Lisa 3'!$5:$5</definedName>
    <definedName name="_xlnm.Print_Titles" localSheetId="3">'Lisa 4'!$12:$13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4" l="1"/>
  <c r="E155" i="4"/>
  <c r="E154" i="4" s="1"/>
  <c r="F154" i="4"/>
  <c r="F149" i="4" s="1"/>
  <c r="D154" i="4"/>
  <c r="C154" i="4"/>
  <c r="E153" i="4"/>
  <c r="F152" i="4"/>
  <c r="E152" i="4"/>
  <c r="D152" i="4"/>
  <c r="C152" i="4"/>
  <c r="E151" i="4"/>
  <c r="E150" i="4" s="1"/>
  <c r="F150" i="4"/>
  <c r="D150" i="4"/>
  <c r="D149" i="4" s="1"/>
  <c r="C150" i="4"/>
  <c r="C149" i="4" s="1"/>
  <c r="E149" i="4" s="1"/>
  <c r="E145" i="4"/>
  <c r="C145" i="4"/>
  <c r="F144" i="4"/>
  <c r="D144" i="4"/>
  <c r="C144" i="4"/>
  <c r="C143" i="4"/>
  <c r="E143" i="4" s="1"/>
  <c r="F142" i="4"/>
  <c r="D142" i="4"/>
  <c r="C142" i="4"/>
  <c r="E141" i="4"/>
  <c r="E140" i="4"/>
  <c r="F139" i="4"/>
  <c r="D139" i="4"/>
  <c r="C139" i="4"/>
  <c r="E138" i="4"/>
  <c r="E137" i="4"/>
  <c r="E136" i="4"/>
  <c r="E135" i="4"/>
  <c r="E134" i="4"/>
  <c r="E133" i="4"/>
  <c r="C132" i="4"/>
  <c r="E132" i="4" s="1"/>
  <c r="C131" i="4"/>
  <c r="C129" i="4" s="1"/>
  <c r="E130" i="4"/>
  <c r="F129" i="4"/>
  <c r="D129" i="4"/>
  <c r="E128" i="4"/>
  <c r="E127" i="4"/>
  <c r="E126" i="4"/>
  <c r="E125" i="4"/>
  <c r="E124" i="4"/>
  <c r="F123" i="4"/>
  <c r="F122" i="4" s="1"/>
  <c r="D123" i="4"/>
  <c r="D122" i="4" s="1"/>
  <c r="C123" i="4"/>
  <c r="E121" i="4"/>
  <c r="E120" i="4"/>
  <c r="F119" i="4"/>
  <c r="D119" i="4"/>
  <c r="C119" i="4"/>
  <c r="E119" i="4" s="1"/>
  <c r="E118" i="4"/>
  <c r="E117" i="4"/>
  <c r="E116" i="4"/>
  <c r="E115" i="4"/>
  <c r="E114" i="4"/>
  <c r="E113" i="4"/>
  <c r="E112" i="4"/>
  <c r="E111" i="4"/>
  <c r="E110" i="4" s="1"/>
  <c r="F110" i="4"/>
  <c r="D110" i="4"/>
  <c r="C110" i="4"/>
  <c r="E109" i="4"/>
  <c r="E108" i="4"/>
  <c r="F107" i="4"/>
  <c r="D107" i="4"/>
  <c r="C107" i="4"/>
  <c r="E107" i="4" s="1"/>
  <c r="C105" i="4"/>
  <c r="C102" i="4" s="1"/>
  <c r="C101" i="4" s="1"/>
  <c r="E104" i="4"/>
  <c r="E103" i="4"/>
  <c r="F102" i="4"/>
  <c r="F101" i="4" s="1"/>
  <c r="D102" i="4"/>
  <c r="D101" i="4"/>
  <c r="E100" i="4"/>
  <c r="F99" i="4"/>
  <c r="E99" i="4"/>
  <c r="D99" i="4"/>
  <c r="C99" i="4"/>
  <c r="E98" i="4"/>
  <c r="E97" i="4"/>
  <c r="E96" i="4"/>
  <c r="C95" i="4"/>
  <c r="C90" i="4" s="1"/>
  <c r="E94" i="4"/>
  <c r="E93" i="4"/>
  <c r="E92" i="4"/>
  <c r="E91" i="4"/>
  <c r="F90" i="4"/>
  <c r="D90" i="4"/>
  <c r="D89" i="4"/>
  <c r="C88" i="4"/>
  <c r="C82" i="4" s="1"/>
  <c r="E82" i="4" s="1"/>
  <c r="E87" i="4"/>
  <c r="E86" i="4"/>
  <c r="E85" i="4"/>
  <c r="E84" i="4"/>
  <c r="E83" i="4"/>
  <c r="F82" i="4"/>
  <c r="D82" i="4"/>
  <c r="E81" i="4"/>
  <c r="E80" i="4"/>
  <c r="E79" i="4"/>
  <c r="E78" i="4"/>
  <c r="E77" i="4"/>
  <c r="E76" i="4"/>
  <c r="E75" i="4"/>
  <c r="E74" i="4"/>
  <c r="E73" i="4"/>
  <c r="E72" i="4"/>
  <c r="E71" i="4"/>
  <c r="E70" i="4"/>
  <c r="D69" i="4"/>
  <c r="C69" i="4"/>
  <c r="E69" i="4" s="1"/>
  <c r="F69" i="4" s="1"/>
  <c r="C68" i="4"/>
  <c r="E68" i="4" s="1"/>
  <c r="E67" i="4"/>
  <c r="E66" i="4"/>
  <c r="E65" i="4"/>
  <c r="E64" i="4" s="1"/>
  <c r="F64" i="4"/>
  <c r="D64" i="4"/>
  <c r="D63" i="4" s="1"/>
  <c r="C64" i="4"/>
  <c r="E62" i="4"/>
  <c r="E61" i="4"/>
  <c r="E60" i="4"/>
  <c r="E59" i="4"/>
  <c r="E58" i="4"/>
  <c r="E57" i="4"/>
  <c r="E56" i="4"/>
  <c r="E55" i="4" s="1"/>
  <c r="F55" i="4"/>
  <c r="D55" i="4"/>
  <c r="C55" i="4"/>
  <c r="E54" i="4"/>
  <c r="E53" i="4" s="1"/>
  <c r="F53" i="4"/>
  <c r="D53" i="4"/>
  <c r="C53" i="4"/>
  <c r="C52" i="4" s="1"/>
  <c r="E51" i="4"/>
  <c r="E50" i="4"/>
  <c r="E49" i="4"/>
  <c r="E48" i="4"/>
  <c r="E47" i="4" s="1"/>
  <c r="F47" i="4"/>
  <c r="D47" i="4"/>
  <c r="C47" i="4"/>
  <c r="E46" i="4"/>
  <c r="F45" i="4"/>
  <c r="D45" i="4"/>
  <c r="C45" i="4"/>
  <c r="E45" i="4" s="1"/>
  <c r="E44" i="4"/>
  <c r="F43" i="4"/>
  <c r="D43" i="4"/>
  <c r="C43" i="4"/>
  <c r="E43" i="4" s="1"/>
  <c r="E42" i="4"/>
  <c r="E41" i="4"/>
  <c r="D40" i="4"/>
  <c r="C40" i="4"/>
  <c r="E40" i="4" s="1"/>
  <c r="E39" i="4"/>
  <c r="E38" i="4"/>
  <c r="E37" i="4"/>
  <c r="E36" i="4"/>
  <c r="E35" i="4"/>
  <c r="F34" i="4"/>
  <c r="D34" i="4"/>
  <c r="C34" i="4"/>
  <c r="E33" i="4"/>
  <c r="E32" i="4"/>
  <c r="E31" i="4"/>
  <c r="E30" i="4"/>
  <c r="E29" i="4"/>
  <c r="E28" i="4"/>
  <c r="E27" i="4"/>
  <c r="E26" i="4"/>
  <c r="E25" i="4"/>
  <c r="E24" i="4"/>
  <c r="F23" i="4"/>
  <c r="D23" i="4"/>
  <c r="E23" i="4" s="1"/>
  <c r="C23" i="4"/>
  <c r="C22" i="4" s="1"/>
  <c r="C20" i="4" s="1"/>
  <c r="C21" i="4"/>
  <c r="E21" i="4" s="1"/>
  <c r="E19" i="4"/>
  <c r="E18" i="4"/>
  <c r="E17" i="4"/>
  <c r="E16" i="4"/>
  <c r="F15" i="4"/>
  <c r="F14" i="4" s="1"/>
  <c r="D15" i="4"/>
  <c r="C15" i="4"/>
  <c r="E15" i="4" s="1"/>
  <c r="E14" i="4" s="1"/>
  <c r="D14" i="4"/>
  <c r="C14" i="4"/>
  <c r="F8" i="4"/>
  <c r="D8" i="4"/>
  <c r="C8" i="4"/>
  <c r="F7" i="4"/>
  <c r="D7" i="4"/>
  <c r="D6" i="4" l="1"/>
  <c r="E88" i="4"/>
  <c r="F63" i="4"/>
  <c r="E52" i="4"/>
  <c r="E101" i="4"/>
  <c r="E142" i="4"/>
  <c r="E139" i="4"/>
  <c r="D52" i="4"/>
  <c r="F52" i="4"/>
  <c r="E144" i="4"/>
  <c r="F6" i="4"/>
  <c r="E34" i="4"/>
  <c r="E22" i="4" s="1"/>
  <c r="E20" i="4" s="1"/>
  <c r="F22" i="4"/>
  <c r="F20" i="4" s="1"/>
  <c r="E129" i="4"/>
  <c r="C7" i="4"/>
  <c r="C6" i="4" s="1"/>
  <c r="E6" i="4" s="1"/>
  <c r="E63" i="4"/>
  <c r="E7" i="4"/>
  <c r="C63" i="4"/>
  <c r="E90" i="4"/>
  <c r="C89" i="4"/>
  <c r="F89" i="4"/>
  <c r="C122" i="4"/>
  <c r="E122" i="4" s="1"/>
  <c r="E8" i="4"/>
  <c r="E123" i="4"/>
  <c r="E95" i="4"/>
  <c r="E131" i="4"/>
  <c r="E105" i="4"/>
  <c r="E102" i="4" s="1"/>
  <c r="D22" i="4"/>
  <c r="D20" i="4" s="1"/>
  <c r="E89" i="4" l="1"/>
</calcChain>
</file>

<file path=xl/comments1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lasteaedade kasv 9411, koolidel -59765, +268 HTK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1200 Trt Sport, 62 000 Tiigi SM, 13400 Raamatuk ja Noorsookeskus 2000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Trt Sport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LVO
rattarent 11000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23 953 tartu sport ja 38500 anne saun, 16
00 noorsootöö keskus, +1438 lasteaiad, -37248 koolid, 105000 KHK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sõjamuuseumilt37 000
Rah minilt Annelinna jalgp hallile 900 000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72882 on VVlg2 huviharidus, 3405 vanglaõppe tagasikanne
32072 KHK tagasikanne
21675 KHK-le
sotsi VV 316473
invest 1251570
21524 vanglaõpe</t>
        </r>
      </text>
    </comment>
  </commentList>
</comments>
</file>

<file path=xl/sharedStrings.xml><?xml version="1.0" encoding="utf-8"?>
<sst xmlns="http://schemas.openxmlformats.org/spreadsheetml/2006/main" count="565" uniqueCount="347">
  <si>
    <t>TARTU LINNA 2020. a I LISAEELARVE
 I LISAEELARVE</t>
  </si>
  <si>
    <t>eurodes</t>
  </si>
  <si>
    <t>PÕHITEGEVUSE TULUD</t>
  </si>
  <si>
    <t>Maksud</t>
  </si>
  <si>
    <t>Kaupade ja teenuste müük</t>
  </si>
  <si>
    <t>Saadavad toetused jooksvateks kuludeks</t>
  </si>
  <si>
    <t>Muud tegevustulud</t>
  </si>
  <si>
    <t>PÕHITEGEVUSE KULUD</t>
  </si>
  <si>
    <t>Üldised valitsussektori teenused</t>
  </si>
  <si>
    <t>Avalik kord</t>
  </si>
  <si>
    <t>Majandus</t>
  </si>
  <si>
    <t>Keskkonnakaitse</t>
  </si>
  <si>
    <t>Elamu- ja kommunaalmajandus</t>
  </si>
  <si>
    <t>Tervishoid</t>
  </si>
  <si>
    <t>Vaba aeg ja kultuur</t>
  </si>
  <si>
    <t>Haridus</t>
  </si>
  <si>
    <t>Sotsiaalne kaitse</t>
  </si>
  <si>
    <t>INVESTEERIMISTEGEVUSE TULUD</t>
  </si>
  <si>
    <t>Materiaalsete varade müük</t>
  </si>
  <si>
    <t>Põhivara soetuseks saadav sihtfinantseerimine</t>
  </si>
  <si>
    <t>INVESTEERIMISTEGEVUSE KULUD</t>
  </si>
  <si>
    <t>EELARVE TULEM (ülejääk (+), puudujääk (-))</t>
  </si>
  <si>
    <t>LIKVIIDSETE VARADE MUUTUS
suurenemine (+), vähenemine (-)</t>
  </si>
  <si>
    <t>EELARVE KOGUMAHT</t>
  </si>
  <si>
    <t>Tartu linna 2020. a I lisaeelarve</t>
  </si>
  <si>
    <t>T U L U B A A S</t>
  </si>
  <si>
    <t>sh avatud 
KOFS §26
alusel</t>
  </si>
  <si>
    <t xml:space="preserve">PÕHITEGEVUSE TULUD </t>
  </si>
  <si>
    <t>Füüsilise isiku tulumaks</t>
  </si>
  <si>
    <t>Reklaamimaks</t>
  </si>
  <si>
    <t>Teede ja tänavate sulgemise maks</t>
  </si>
  <si>
    <t>Parkimistasu</t>
  </si>
  <si>
    <t>Tulud haridusalasest tegevusest</t>
  </si>
  <si>
    <t>Tulud kultuuri- ja kunstialasest tegevusest</t>
  </si>
  <si>
    <t>Tulu spordi- ja puhkealasest tegevusest</t>
  </si>
  <si>
    <t>Tulud sotsiaalabialasest tegevusest</t>
  </si>
  <si>
    <t>Tulud üldvalitsemisest</t>
  </si>
  <si>
    <t>Tulud transpordialasest tegevusest</t>
  </si>
  <si>
    <t>tulud muudelt majandusaladelt</t>
  </si>
  <si>
    <t>Üür ja rent</t>
  </si>
  <si>
    <t>Õiguste müük</t>
  </si>
  <si>
    <t>Muu toodete ja teenuste müük</t>
  </si>
  <si>
    <t>Saadavad toetused</t>
  </si>
  <si>
    <t>Saadav sihtfinantseerimine tegevuskuludeks</t>
  </si>
  <si>
    <t>Saadav tegevustoetus</t>
  </si>
  <si>
    <t>Muud eespool nimetamata tulud</t>
  </si>
  <si>
    <t>Maa müük</t>
  </si>
  <si>
    <t>FINANTSEERIMISTEGEVUSE TULUD</t>
  </si>
  <si>
    <r>
      <t>Kohustuste võtmine -</t>
    </r>
    <r>
      <rPr>
        <sz val="11"/>
        <rFont val="Times New Roman"/>
        <family val="1"/>
        <charset val="186"/>
      </rPr>
      <t xml:space="preserve"> võlakirjade emiteerimine</t>
    </r>
  </si>
  <si>
    <t>LIKVIIDSETE VARADE MUUTUS</t>
  </si>
  <si>
    <t>Raha ja pangakontode saldo muutus</t>
  </si>
  <si>
    <t xml:space="preserve">LINNA TULUBAAS  </t>
  </si>
  <si>
    <t>Tartu Sport</t>
  </si>
  <si>
    <t>Nõuete-kohustuste muutus</t>
  </si>
  <si>
    <t>Tartu linna 2020. a I lisaeelarve PÕHITEGEVUSE KULUD</t>
  </si>
  <si>
    <t>tegevusala 
kood</t>
  </si>
  <si>
    <t>tegevusala nimetus</t>
  </si>
  <si>
    <t>PÕHITEGEVUSE KULUD KOKKU, sh:</t>
  </si>
  <si>
    <t xml:space="preserve">   antavad toetused</t>
  </si>
  <si>
    <t xml:space="preserve">   muud tegevuskulud</t>
  </si>
  <si>
    <t>01</t>
  </si>
  <si>
    <t>Üldised valitsussektori teenused, sh:</t>
  </si>
  <si>
    <t>01111</t>
  </si>
  <si>
    <t>Volikogu, sh:</t>
  </si>
  <si>
    <t xml:space="preserve">     muud tegevuskulud</t>
  </si>
  <si>
    <t>01112</t>
  </si>
  <si>
    <t>Linnavalitsus, sh:</t>
  </si>
  <si>
    <t>01114</t>
  </si>
  <si>
    <t>Reservfond, sh:</t>
  </si>
  <si>
    <t>01330</t>
  </si>
  <si>
    <t>Mud üldised teenused, sh:</t>
  </si>
  <si>
    <t>01600</t>
  </si>
  <si>
    <t>Ühistegevuskulud</t>
  </si>
  <si>
    <t xml:space="preserve">     antavad toetused</t>
  </si>
  <si>
    <t>Avalik kord sh:</t>
  </si>
  <si>
    <t>03600</t>
  </si>
  <si>
    <t>Muu avalik kord</t>
  </si>
  <si>
    <t>04</t>
  </si>
  <si>
    <t>Majandus, sh:</t>
  </si>
  <si>
    <t>04210</t>
  </si>
  <si>
    <t>Maakorraldus, sh:</t>
  </si>
  <si>
    <t>04510</t>
  </si>
  <si>
    <t>Linna teed ja tänavad, sh:</t>
  </si>
  <si>
    <t>04512</t>
  </si>
  <si>
    <t>Ühistranspordi korraldus, sh:</t>
  </si>
  <si>
    <t>04540</t>
  </si>
  <si>
    <t>Õhutransport, sh:</t>
  </si>
  <si>
    <t>04730</t>
  </si>
  <si>
    <t>Turism</t>
  </si>
  <si>
    <t>04740</t>
  </si>
  <si>
    <t>Üldmajanduslikud arendusprojektid, sh:</t>
  </si>
  <si>
    <t>04900</t>
  </si>
  <si>
    <t>Muu majandus, sh:</t>
  </si>
  <si>
    <t>05</t>
  </si>
  <si>
    <t>Keskkonnakaitse, sh:</t>
  </si>
  <si>
    <t>05100</t>
  </si>
  <si>
    <t xml:space="preserve">Jäätmekäitlus </t>
  </si>
  <si>
    <t>05101</t>
  </si>
  <si>
    <t>Avalike alade puhastus</t>
  </si>
  <si>
    <t>05400</t>
  </si>
  <si>
    <t>Haljastus, sh:</t>
  </si>
  <si>
    <t>05600</t>
  </si>
  <si>
    <t>Muu keskkonnakaitse</t>
  </si>
  <si>
    <t>06</t>
  </si>
  <si>
    <t>Elamu- ja kommunaakmajandus, sh:</t>
  </si>
  <si>
    <t>06100</t>
  </si>
  <si>
    <t>Elamumajanduse arendamine, sh:</t>
  </si>
  <si>
    <t>06300</t>
  </si>
  <si>
    <t>Veevarustus</t>
  </si>
  <si>
    <t>06400</t>
  </si>
  <si>
    <t>Tänavavalgustus</t>
  </si>
  <si>
    <t>06605</t>
  </si>
  <si>
    <t>Muud kommunaalteenused, sh:</t>
  </si>
  <si>
    <t>07</t>
  </si>
  <si>
    <t>Tervishoid, sh:</t>
  </si>
  <si>
    <t>07210</t>
  </si>
  <si>
    <t>Üldmeditsiiniteenused</t>
  </si>
  <si>
    <t>07340</t>
  </si>
  <si>
    <t>Hooldusravi</t>
  </si>
  <si>
    <t>07400</t>
  </si>
  <si>
    <t>Avalikud tervishoiuteenused</t>
  </si>
  <si>
    <t>07600</t>
  </si>
  <si>
    <t>Muud tervishoiuteenused</t>
  </si>
  <si>
    <t>08</t>
  </si>
  <si>
    <t>Vaba aeg ja kultuur, sh:</t>
  </si>
  <si>
    <t>08102</t>
  </si>
  <si>
    <t>Spordibaasid, noortesport, sh:</t>
  </si>
  <si>
    <t>08103</t>
  </si>
  <si>
    <t>Puhkepargid, sh:</t>
  </si>
  <si>
    <t>08107</t>
  </si>
  <si>
    <t>Noorsootöö, sh:</t>
  </si>
  <si>
    <t>08109</t>
  </si>
  <si>
    <t>Vaba aja üritused, sh:</t>
  </si>
  <si>
    <t>08201</t>
  </si>
  <si>
    <t>Raamatukogud, sh:</t>
  </si>
  <si>
    <t>08202</t>
  </si>
  <si>
    <t>Rahvakultuur, sh:</t>
  </si>
  <si>
    <t>08203</t>
  </si>
  <si>
    <t>Muuseumid, sh:</t>
  </si>
  <si>
    <t>08207</t>
  </si>
  <si>
    <t>Muinsuskaitse</t>
  </si>
  <si>
    <t>08600</t>
  </si>
  <si>
    <t>Muu vaba aeg, sh:</t>
  </si>
  <si>
    <t>09</t>
  </si>
  <si>
    <t>Haridus, sh:</t>
  </si>
  <si>
    <t>09110</t>
  </si>
  <si>
    <t>Koolieelsed lasteasutused, sh:</t>
  </si>
  <si>
    <t>09212</t>
  </si>
  <si>
    <t>Põhi- ja üldkeskharidus, sh:</t>
  </si>
  <si>
    <t>09213</t>
  </si>
  <si>
    <t>Üldkeskhariduse õpetajate tööjõukulud, sh:</t>
  </si>
  <si>
    <t>09300</t>
  </si>
  <si>
    <t>Kutseõppe kulud, sh:</t>
  </si>
  <si>
    <t>09500</t>
  </si>
  <si>
    <t>Taseme alusel mittemääratletav haridus</t>
  </si>
  <si>
    <t>09510</t>
  </si>
  <si>
    <t>Noorte huviharidus ja huvitegevus</t>
  </si>
  <si>
    <t>09600</t>
  </si>
  <si>
    <t>Koolitransport, sh:</t>
  </si>
  <si>
    <t>09601</t>
  </si>
  <si>
    <t>Koolitoit, sh:</t>
  </si>
  <si>
    <t>09602</t>
  </si>
  <si>
    <t>Õpilaskodud, sh:</t>
  </si>
  <si>
    <t>09609</t>
  </si>
  <si>
    <t>Hariduse abiteenused, sh</t>
  </si>
  <si>
    <t>09800</t>
  </si>
  <si>
    <t>Muu haridus, sh</t>
  </si>
  <si>
    <t>Puuetega inimeste sotsiaalhoolekande asutused</t>
  </si>
  <si>
    <t>Muu puuetega inimeste sotsiaalne kaitse</t>
  </si>
  <si>
    <t>Eakate sotsiaalhoolekande asutused, sh:</t>
  </si>
  <si>
    <t>Muu eakate sotsiaalne kaitse</t>
  </si>
  <si>
    <t>Asenduskodud, sh:</t>
  </si>
  <si>
    <t>Muu perede ja laste sotsiaalne kaitse, sh:</t>
  </si>
  <si>
    <t>Riskirühmade sotsiaalhoolekande asutused, sh:</t>
  </si>
  <si>
    <t>Riiklik toimetulekutoetus, sh:</t>
  </si>
  <si>
    <t>Muu sotsiaasete riskirühmade kaitse</t>
  </si>
  <si>
    <t>Muu sotsiaalne kaitse</t>
  </si>
  <si>
    <t>Tartu linna 2020. a I lisaeelarve
 INVESTEERIMISTEGEVUSE KULUD</t>
  </si>
  <si>
    <t>Finantseerimisallikad</t>
  </si>
  <si>
    <t>Kokku</t>
  </si>
  <si>
    <t>sh avatud KOFS § 26 alusel</t>
  </si>
  <si>
    <t>linn</t>
  </si>
  <si>
    <t>toetused</t>
  </si>
  <si>
    <t>Investeerimistegevuse kulud  kokku</t>
  </si>
  <si>
    <t>Põhivara soetus</t>
  </si>
  <si>
    <t>PVS</t>
  </si>
  <si>
    <t>Põhivara soetuseks antav sihtfinantseerimine</t>
  </si>
  <si>
    <t>ASF</t>
  </si>
  <si>
    <t>Investeerimistegevuse kulud objektide ja finantseerimisallikate lõikes</t>
  </si>
  <si>
    <t>Tegevusala ja investeerimisobjekti nimetus</t>
  </si>
  <si>
    <t>KOKKU</t>
  </si>
  <si>
    <t xml:space="preserve">   Linnavalitsus (01112)</t>
  </si>
  <si>
    <t>IT tarkvara arendused ja vahendite soetamine</t>
  </si>
  <si>
    <t>Raekoja plats 6 hoone rekonstrueerimise projekteerimine</t>
  </si>
  <si>
    <t>Raekoja lifti ehituse projekteerimine</t>
  </si>
  <si>
    <t>sõiduautode väljaost</t>
  </si>
  <si>
    <t xml:space="preserve">   Maakorraldus - linna arenguks maa ost (04210)</t>
  </si>
  <si>
    <t xml:space="preserve">   Linna teed, tänavad, sillad (04510)</t>
  </si>
  <si>
    <t>Tänavate rekonstrueerimine ja ehitus</t>
  </si>
  <si>
    <t>Riia tn viadukti ja tunnelite ehitus</t>
  </si>
  <si>
    <t>Turu ja Ropka tee ristmik</t>
  </si>
  <si>
    <t>Vanemuise tn (Akadeemia-Ülikooli ja Uueturu)</t>
  </si>
  <si>
    <t>Ülikooli tn (Raekoja plats-Küütri)</t>
  </si>
  <si>
    <t>Laseri tn</t>
  </si>
  <si>
    <t>Mõisavahe tn 9 korruseliste majade parklad</t>
  </si>
  <si>
    <t>Inseneri tn</t>
  </si>
  <si>
    <t>Tüve ja Lääne tn</t>
  </si>
  <si>
    <t>projekteerimised</t>
  </si>
  <si>
    <t>Ülekatted ja pindamised</t>
  </si>
  <si>
    <t>Jalgratta- ja jalgteed, sillad</t>
  </si>
  <si>
    <t>Vaksali tn - EMÜ – Waldorfkool kergliiklustee</t>
  </si>
  <si>
    <t>Tartu-Rahinge-Ilmatsalu  kergliiklustee</t>
  </si>
  <si>
    <t>Kaasav eelarve "Eeskujulikud rattateed"</t>
  </si>
  <si>
    <t>Kuradisild</t>
  </si>
  <si>
    <t>Võidu sild</t>
  </si>
  <si>
    <t xml:space="preserve">  Liikluskorraldus (04510)</t>
  </si>
  <si>
    <t>Jaama ja Rõõmu tee ristmik (Jaama 173)</t>
  </si>
  <si>
    <t>fooriristmike rekonstrueerimine</t>
  </si>
  <si>
    <t xml:space="preserve">  Transpordikorraldus (04512)</t>
  </si>
  <si>
    <t>rattarendisüsteemi arendamine</t>
  </si>
  <si>
    <r>
      <t xml:space="preserve">  </t>
    </r>
    <r>
      <rPr>
        <b/>
        <i/>
        <sz val="11"/>
        <rFont val="Times New Roman"/>
        <family val="1"/>
        <charset val="186"/>
      </rPr>
      <t>Üldmajanduslikud arendusprojektid (04740)</t>
    </r>
  </si>
  <si>
    <t xml:space="preserve">toetus SAle Tartu Teaduspark infrastruktuuri arendamiseks </t>
  </si>
  <si>
    <t xml:space="preserve">  Muu majandus (04900)</t>
  </si>
  <si>
    <t>investeeringud korteriühistutes projekti SmartEnCity raames</t>
  </si>
  <si>
    <t>viidasüsteemi rajamine</t>
  </si>
  <si>
    <t>korteriühistute remondifond</t>
  </si>
  <si>
    <t>ettekirjutuste täitmine linna hoonetes</t>
  </si>
  <si>
    <t xml:space="preserve">   Heitveekäitlus</t>
  </si>
  <si>
    <t>toetus hüdrantide rajamiseks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</si>
  <si>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</si>
  <si>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Uue mängu- ja spordiväljaku rajamine (Kaunase pst 58a)</t>
  </si>
  <si>
    <t>Linnaujula ja vabaujula rekonstrueerimise projekteerimine</t>
  </si>
  <si>
    <t xml:space="preserve">Toomemäe Professorite allee kaldtee </t>
  </si>
  <si>
    <t>Sõbra tn mänguväljaku ja Sanatooriumi parkmetsa spordiväljaku rekonstrueerimistööde II etapp</t>
  </si>
  <si>
    <t>Raekoja platsi inventar</t>
  </si>
  <si>
    <t>Toomemäe teed ja trepid</t>
  </si>
  <si>
    <t>Elamu ja kommunaalmajandus</t>
  </si>
  <si>
    <t xml:space="preserve">   Elamumajanduse arendamine (06100)</t>
  </si>
  <si>
    <t xml:space="preserve">linnale kuuluvate korterite remont </t>
  </si>
  <si>
    <t xml:space="preserve">linnale kuuluvate elamute remont </t>
  </si>
  <si>
    <t>kodud tuleohutuks</t>
  </si>
  <si>
    <t>SmartEnCity osalus korteriühistute hoonete rekonstrueerimisel</t>
  </si>
  <si>
    <t xml:space="preserve">   Tänavavalgustus (06400)</t>
  </si>
  <si>
    <t>Annelinna tänavavalgustuse renoveerimine</t>
  </si>
  <si>
    <t>Narva mnt valgustuse ümberehitus Võidu sillast Delta õppehooneni</t>
  </si>
  <si>
    <t>pimedate tänavalõikude valgustamine</t>
  </si>
  <si>
    <t>Vana Ihaste tänavavalgustuse uuendamine</t>
  </si>
  <si>
    <t>Toomemäe spordiplatsi valgustuse rekonstrueerimine</t>
  </si>
  <si>
    <t>Vabaduse pst ja Emajõe vahelise pargi valgustuse rekonstrueerimine</t>
  </si>
  <si>
    <t>tänavavalgustusliinide rekonstrueerimine koostöös Elektrileviga</t>
  </si>
  <si>
    <t>Rõhu küla tänavavalgustuse rekonstrueerimine</t>
  </si>
  <si>
    <t>Amortiseerunud tänavavalgustusliinide renoveerimine, võrgu optimeerimine</t>
  </si>
  <si>
    <t>Tänavavalgustuskilpide ja telemeetria- süsteemide väljavahetamine, uute loomine</t>
  </si>
  <si>
    <t>Ülekäiguradade valgustamine</t>
  </si>
  <si>
    <t xml:space="preserve">   Muu elamu- ja kommunaaltegevus (06605)</t>
  </si>
  <si>
    <t>Kalmistu 20/22 majandushoone rekonstrueerimine</t>
  </si>
  <si>
    <t>Kalmistu 20/22 majandushoovi sillutamine</t>
  </si>
  <si>
    <t>Tuigo kalmistu uute kvartalite vaheliste teede 
rajamine</t>
  </si>
  <si>
    <t>Pauluse ja Puiestee leinamajade fassaadide remont</t>
  </si>
  <si>
    <t>Uspenski kabeli sisekujunduse renoveerimine</t>
  </si>
  <si>
    <t xml:space="preserve">Loomade varjupaik Roosi 91K </t>
  </si>
  <si>
    <t>Vabaaeg ja kultuur</t>
  </si>
  <si>
    <t xml:space="preserve">   Spordibaasid (08102)</t>
  </si>
  <si>
    <t>Annemõisa 1a jalgpallihalli rajamine</t>
  </si>
  <si>
    <t>TÜ spordihoone arendamine</t>
  </si>
  <si>
    <t>toetus jalgpalliklubile WELCO</t>
  </si>
  <si>
    <t>asutusele Tartu Sport murutraktori ja oksapurustaja soetamine</t>
  </si>
  <si>
    <t>Tamme staadioni tribüünihoone automaatika uuendamine</t>
  </si>
  <si>
    <t>PVC halli soetamine ja paigaldamine</t>
  </si>
  <si>
    <t>toetus Sõudmise ja Aerutamise klubile "Tartu" keskküttesüsteemi remondiks</t>
  </si>
  <si>
    <t>Kvissentali veemotokeskus (Madruse 14)</t>
  </si>
  <si>
    <t xml:space="preserve">   Puhkepargid (08103)</t>
  </si>
  <si>
    <t>Laululava remont</t>
  </si>
  <si>
    <t xml:space="preserve">  Raamatukogud (08201)</t>
  </si>
  <si>
    <t xml:space="preserve">O. Lutsu nim Linnaraamatukogu </t>
  </si>
  <si>
    <t>kodulehe uus IT lahendus</t>
  </si>
  <si>
    <t>Kompanii 3/5 konstruktiivse ekspertiisi koostamine</t>
  </si>
  <si>
    <t>Annelinna harukogu jahutussüsteemi ehitamine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</si>
  <si>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Vaba aja üritused </t>
    </r>
    <r>
      <rPr>
        <i/>
        <sz val="11"/>
        <rFont val="Times New Roman"/>
        <family val="1"/>
        <charset val="186"/>
      </rPr>
      <t xml:space="preserve">- </t>
    </r>
    <r>
      <rPr>
        <sz val="11"/>
        <rFont val="Times New Roman"/>
        <family val="1"/>
        <charset val="186"/>
      </rPr>
      <t xml:space="preserve">toetus kultuuri- ja spordiühingutele inventari ja/või seadmete soetamiseks </t>
    </r>
  </si>
  <si>
    <t xml:space="preserve">   Muuseumid (08203)</t>
  </si>
  <si>
    <t>Linnamuuseumi uute näituste väljatoomine</t>
  </si>
  <si>
    <t>Mänguasjamuuseumi remonttööd (Lutsu 8)</t>
  </si>
  <si>
    <t xml:space="preserve">   Muinsuskaitse (08207)</t>
  </si>
  <si>
    <t>Lõuna-Eesti Vabastajate mälestussamba taastamine</t>
  </si>
  <si>
    <t xml:space="preserve">toetus SAle Tartu Maarja Kirik </t>
  </si>
  <si>
    <t>toetus Eesti Loodusuurijate Seltsile Struve 2 ruumide remondiks</t>
  </si>
  <si>
    <t>toetus Tartu Jumalaema Uinumise katedraali (Magasini 1) restaureerimiseks</t>
  </si>
  <si>
    <t>linnamüüri taastamine (Vabaduse pst 9)</t>
  </si>
  <si>
    <t>restaureerimise toetused</t>
  </si>
  <si>
    <t>toetus EAÕK Tartu Pühade Aleksandrite Kogudusele Sõbra 19a piirdeaia ümberehitustöödeks</t>
  </si>
  <si>
    <t>toetus EELK Tartu Peetri Kogudusele kiriku remonttöödeks</t>
  </si>
  <si>
    <t xml:space="preserve">   Muu vabaaeg ja kultuur (08600)</t>
  </si>
  <si>
    <t>Lodjakoja ehitamine</t>
  </si>
  <si>
    <t>südalinna kultuurikeskuse ettevalmistustööd</t>
  </si>
  <si>
    <t xml:space="preserve">   Koolieelsed lasteasutused (09110)</t>
  </si>
  <si>
    <t>Lasteaed Pääsupesa (Sõpruse pst 12) rekonstrueerimine</t>
  </si>
  <si>
    <t>lasteaedade rühmade remondid</t>
  </si>
  <si>
    <t>lasteaedade mänguväljakute ja õuepaviljonide korrashoid</t>
  </si>
  <si>
    <t>lasteaed Hellik (Aardla 138) rekonstrueerimise projekteerimine</t>
  </si>
  <si>
    <t xml:space="preserve"> Üldhariduskoolid (09212) </t>
  </si>
  <si>
    <t>Annelinna Gümnaasiumi (Kaunase pst 68)</t>
  </si>
  <si>
    <t xml:space="preserve">Variku Kool (Aianduse 4) </t>
  </si>
  <si>
    <t xml:space="preserve">Forseliuse Kool (Tähe 103) </t>
  </si>
  <si>
    <t>Kroonuaia Kool (Ploomi 1)</t>
  </si>
  <si>
    <t>Salme 1a hoone rekonstrueerimise projekteerimine</t>
  </si>
  <si>
    <t>Karlova Kooli (Lina 2) rekonstrueerimise projekteerimine</t>
  </si>
  <si>
    <t>Veeriku Kool (Veeriku 41)</t>
  </si>
  <si>
    <t>Hansa Kooli/Descartes’i Kooli (Anne 63 ja Anne 65) rekonstrueerimise eskiislahendus</t>
  </si>
  <si>
    <t xml:space="preserve">   Kutseharidus (09300)</t>
  </si>
  <si>
    <t>Hoone Põllu tn 11a hoone rekonstrueerimine</t>
  </si>
  <si>
    <t>digitaalse õppevara arendamine</t>
  </si>
  <si>
    <t xml:space="preserve">   Noorte huviharidus ja huvitegevus (09510)</t>
  </si>
  <si>
    <t>Anne Noortekeskuse (Uus 56) rekonstrueerimine</t>
  </si>
  <si>
    <t xml:space="preserve">   Muu haridus (09800)</t>
  </si>
  <si>
    <t>haridusasutuste rekonstrueerimistööde projekteerimised</t>
  </si>
  <si>
    <t>ettekirjutiste täitmine</t>
  </si>
  <si>
    <t>haridusasutuste territooriumide korrashoid</t>
  </si>
  <si>
    <t>kaasav eelarve  "Tartu Katoliku kooli Tähtpere Aed"</t>
  </si>
  <si>
    <t xml:space="preserve">  Eakate sotsiaalhoolekande asutused(10200)</t>
  </si>
  <si>
    <t>Hooldekodu (Liiva 32)</t>
  </si>
  <si>
    <t xml:space="preserve">  Asenduskodud(10400)</t>
  </si>
  <si>
    <t xml:space="preserve">  Muu sotsiaalsete riskirühmade kaitse kaitse (10702)</t>
  </si>
  <si>
    <t>Tüve 2 ja 4 sotsiaalüürimajade rajamine</t>
  </si>
  <si>
    <t>üldhooldekodu (Nõlvaku 10) rajamise projekteerimine</t>
  </si>
  <si>
    <t>lasteaedade rekonstrueerimiste projekteerimine</t>
  </si>
  <si>
    <t>COVID-19 eriolukorras Tartu linnale investeeringuteks, lammutamise ja remonttöödega seotud tegevusteks eraldatud 3 890 000 euro toetuse arvelt finantseeritavad objektid.</t>
  </si>
  <si>
    <t>9.Teede ja tävavate renoveerimine sh</t>
  </si>
  <si>
    <t>2. lasteaedade Helika, Midrimaa ja Kivike rühmaruumide remont</t>
  </si>
  <si>
    <t>3. lasteaedade  Maarjamõisa, Naerumaa, Kivike, Tõruke, Helika,  Karoliine,  Piilupesa mänguväljakute ja õuepaviljonide korrastamine</t>
  </si>
  <si>
    <t>4. lasteaedade  Kelluke,  Tähtvere ja Reiniku Kooli tehnosüsteemide korrastamine</t>
  </si>
  <si>
    <t>6. Kristjan Jaak Petersoni Gümnaasiumi keldri remont</t>
  </si>
  <si>
    <t>8. Raekoja plats 14 hoone varisemisohtliku seina rekonstrueerimine</t>
  </si>
  <si>
    <t>1.linnale kuuluvate eluruumide remont</t>
  </si>
  <si>
    <t>5. remonditavate lasteaedade sisustuse ostmine</t>
  </si>
  <si>
    <t xml:space="preserve">   Koorti tänava tolmuvaba katte rajamine</t>
  </si>
  <si>
    <t xml:space="preserve">   Kõksi tänava  tolmuvaba katte rajamine</t>
  </si>
  <si>
    <t xml:space="preserve">   Raatuse tn remont lõigus Pikk tn  - Puiestee tn</t>
  </si>
  <si>
    <t xml:space="preserve">   Nurme tn lõigus Vahi-Kruusamäe tn  ja kõnniteed  </t>
  </si>
  <si>
    <t xml:space="preserve">   Papli tn  lõigus Anne tn -Jaama tn, turvaline koolitee</t>
  </si>
  <si>
    <t xml:space="preserve">   Aardla tn lõigus Ülenurme tn  - Võru tn</t>
  </si>
  <si>
    <t xml:space="preserve">   Kopli tn lõigus Ristiku tn - Roopa tn</t>
  </si>
  <si>
    <t xml:space="preserve">   Oa tn lõigus Kroonuaia tn -Marja tn  rekonstrueerimine koos projekteerimisega</t>
  </si>
  <si>
    <t xml:space="preserve">   Baeri tn lõigus  Jakobi tn  - Lossi tn</t>
  </si>
  <si>
    <t>10. Kroonuaia silla vuukide remont</t>
  </si>
  <si>
    <t xml:space="preserve">11. Varjupaiga (Lubja 7)  remont </t>
  </si>
  <si>
    <t>7. lasteaedade  Mõmmik,  Kivike, Tripsik,  Kelluke ja  Tamme Kooli territooriumide korrastamine</t>
  </si>
  <si>
    <t xml:space="preserve">   Staadioni tn lõigus Lubja tn  - Liiva tn,  kõnniteed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</si>
</sst>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color rgb="FFFF000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9"/>
      <color rgb="FFFF000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name val="Calibri"/>
      <family val="2"/>
      <scheme val="minor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" fillId="0" borderId="0"/>
  </cellStyleXfs>
  <cellXfs count="18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/>
    <xf numFmtId="0" fontId="2" fillId="0" borderId="1" xfId="0" applyFont="1" applyBorder="1" applyAlignment="1">
      <alignment wrapText="1"/>
    </xf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3" fontId="4" fillId="0" borderId="0" xfId="0" applyNumberFormat="1" applyFont="1"/>
    <xf numFmtId="0" fontId="8" fillId="0" borderId="0" xfId="0" applyFont="1"/>
    <xf numFmtId="3" fontId="9" fillId="0" borderId="0" xfId="0" applyNumberFormat="1" applyFont="1"/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3" fillId="0" borderId="0" xfId="0" applyFont="1" applyFill="1" applyAlignment="1">
      <alignment horizontal="center"/>
    </xf>
    <xf numFmtId="0" fontId="14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3" fillId="0" borderId="0" xfId="0" applyFont="1" applyAlignment="1"/>
    <xf numFmtId="3" fontId="13" fillId="0" borderId="0" xfId="0" applyNumberFormat="1" applyFont="1" applyAlignment="1"/>
    <xf numFmtId="3" fontId="13" fillId="0" borderId="0" xfId="0" applyNumberFormat="1" applyFont="1"/>
    <xf numFmtId="3" fontId="8" fillId="0" borderId="0" xfId="0" applyNumberFormat="1" applyFont="1"/>
    <xf numFmtId="3" fontId="8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Fill="1"/>
    <xf numFmtId="3" fontId="15" fillId="0" borderId="0" xfId="0" applyNumberFormat="1" applyFont="1" applyFill="1"/>
    <xf numFmtId="0" fontId="15" fillId="0" borderId="0" xfId="0" applyFont="1" applyFill="1"/>
    <xf numFmtId="0" fontId="2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17" fillId="0" borderId="0" xfId="0" applyNumberFormat="1" applyFont="1" applyFill="1"/>
    <xf numFmtId="0" fontId="17" fillId="0" borderId="0" xfId="0" applyFont="1" applyFill="1"/>
    <xf numFmtId="3" fontId="18" fillId="0" borderId="0" xfId="0" applyNumberFormat="1" applyFont="1" applyFill="1"/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3" fontId="20" fillId="0" borderId="0" xfId="0" applyNumberFormat="1" applyFont="1" applyFill="1"/>
    <xf numFmtId="0" fontId="21" fillId="0" borderId="0" xfId="0" applyFont="1" applyFill="1"/>
    <xf numFmtId="3" fontId="0" fillId="0" borderId="0" xfId="0" applyNumberFormat="1" applyFill="1"/>
    <xf numFmtId="3" fontId="13" fillId="0" borderId="0" xfId="0" applyNumberFormat="1" applyFont="1" applyFill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3" fillId="0" borderId="0" xfId="0" applyFont="1" applyFill="1" applyAlignment="1"/>
    <xf numFmtId="0" fontId="24" fillId="0" borderId="3" xfId="0" applyFont="1" applyFill="1" applyBorder="1" applyAlignment="1">
      <alignment wrapText="1"/>
    </xf>
    <xf numFmtId="0" fontId="20" fillId="0" borderId="3" xfId="0" applyFont="1" applyBorder="1" applyAlignment="1"/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4" fillId="0" borderId="3" xfId="0" applyFont="1" applyBorder="1" applyAlignment="1">
      <alignment wrapText="1"/>
    </xf>
    <xf numFmtId="3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0" fontId="3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3" fontId="3" fillId="0" borderId="3" xfId="0" applyNumberFormat="1" applyFont="1" applyFill="1" applyBorder="1"/>
    <xf numFmtId="0" fontId="3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wrapText="1"/>
    </xf>
    <xf numFmtId="49" fontId="24" fillId="0" borderId="3" xfId="0" applyNumberFormat="1" applyFont="1" applyFill="1" applyBorder="1" applyAlignment="1">
      <alignment wrapText="1"/>
    </xf>
    <xf numFmtId="3" fontId="25" fillId="0" borderId="3" xfId="0" applyNumberFormat="1" applyFont="1" applyFill="1" applyBorder="1"/>
    <xf numFmtId="49" fontId="20" fillId="0" borderId="3" xfId="0" applyNumberFormat="1" applyFont="1" applyFill="1" applyBorder="1" applyAlignment="1">
      <alignment wrapText="1"/>
    </xf>
    <xf numFmtId="49" fontId="3" fillId="2" borderId="3" xfId="1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wrapText="1"/>
    </xf>
    <xf numFmtId="49" fontId="2" fillId="2" borderId="3" xfId="1" applyNumberFormat="1" applyFont="1" applyFill="1" applyBorder="1" applyAlignment="1">
      <alignment horizontal="left" wrapText="1"/>
    </xf>
    <xf numFmtId="0" fontId="27" fillId="2" borderId="3" xfId="2" applyFont="1" applyFill="1" applyBorder="1" applyAlignment="1">
      <alignment wrapText="1"/>
    </xf>
    <xf numFmtId="49" fontId="3" fillId="2" borderId="3" xfId="1" applyNumberFormat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wrapText="1"/>
    </xf>
    <xf numFmtId="0" fontId="3" fillId="2" borderId="3" xfId="3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49" fontId="20" fillId="2" borderId="3" xfId="1" applyNumberFormat="1" applyFont="1" applyFill="1" applyBorder="1" applyAlignment="1">
      <alignment horizontal="center" wrapText="1"/>
    </xf>
    <xf numFmtId="49" fontId="20" fillId="2" borderId="3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left"/>
    </xf>
    <xf numFmtId="49" fontId="28" fillId="0" borderId="3" xfId="0" applyNumberFormat="1" applyFont="1" applyFill="1" applyBorder="1" applyAlignment="1">
      <alignment wrapText="1"/>
    </xf>
    <xf numFmtId="0" fontId="3" fillId="2" borderId="3" xfId="0" applyFont="1" applyFill="1" applyBorder="1"/>
    <xf numFmtId="0" fontId="3" fillId="0" borderId="3" xfId="2" applyFont="1" applyBorder="1" applyAlignment="1">
      <alignment horizontal="left" wrapText="1"/>
    </xf>
    <xf numFmtId="0" fontId="3" fillId="2" borderId="3" xfId="2" applyFont="1" applyFill="1" applyBorder="1" applyAlignment="1">
      <alignment horizontal="left" wrapText="1"/>
    </xf>
    <xf numFmtId="49" fontId="26" fillId="0" borderId="3" xfId="0" applyNumberFormat="1" applyFont="1" applyFill="1" applyBorder="1" applyAlignment="1">
      <alignment wrapText="1"/>
    </xf>
    <xf numFmtId="0" fontId="27" fillId="0" borderId="3" xfId="2" applyFont="1" applyBorder="1" applyAlignment="1">
      <alignment horizontal="right" wrapText="1"/>
    </xf>
    <xf numFmtId="3" fontId="27" fillId="0" borderId="3" xfId="0" applyNumberFormat="1" applyFont="1" applyFill="1" applyBorder="1"/>
    <xf numFmtId="3" fontId="19" fillId="0" borderId="3" xfId="0" applyNumberFormat="1" applyFont="1" applyFill="1" applyBorder="1"/>
    <xf numFmtId="0" fontId="25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wrapText="1"/>
    </xf>
    <xf numFmtId="0" fontId="30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horizontal="left" wrapText="1"/>
    </xf>
    <xf numFmtId="0" fontId="31" fillId="0" borderId="3" xfId="0" applyFont="1" applyFill="1" applyBorder="1" applyAlignment="1">
      <alignment wrapText="1"/>
    </xf>
    <xf numFmtId="3" fontId="30" fillId="0" borderId="3" xfId="0" applyNumberFormat="1" applyFont="1" applyFill="1" applyBorder="1"/>
    <xf numFmtId="0" fontId="32" fillId="0" borderId="3" xfId="0" applyFont="1" applyFill="1" applyBorder="1" applyAlignment="1">
      <alignment wrapText="1"/>
    </xf>
    <xf numFmtId="0" fontId="33" fillId="0" borderId="3" xfId="0" applyFont="1" applyFill="1" applyBorder="1" applyAlignment="1">
      <alignment wrapText="1"/>
    </xf>
    <xf numFmtId="3" fontId="32" fillId="0" borderId="3" xfId="0" applyNumberFormat="1" applyFont="1" applyFill="1" applyBorder="1"/>
    <xf numFmtId="0" fontId="3" fillId="2" borderId="3" xfId="1" applyFont="1" applyFill="1" applyBorder="1" applyAlignment="1">
      <alignment wrapText="1"/>
    </xf>
    <xf numFmtId="0" fontId="20" fillId="2" borderId="3" xfId="1" applyFont="1" applyFill="1" applyBorder="1" applyAlignment="1">
      <alignment horizontal="center" wrapText="1"/>
    </xf>
    <xf numFmtId="0" fontId="28" fillId="0" borderId="3" xfId="0" applyFont="1" applyFill="1" applyBorder="1" applyAlignment="1">
      <alignment wrapText="1"/>
    </xf>
    <xf numFmtId="0" fontId="3" fillId="2" borderId="4" xfId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wrapText="1"/>
    </xf>
    <xf numFmtId="0" fontId="3" fillId="2" borderId="5" xfId="1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164" fontId="3" fillId="0" borderId="0" xfId="0" applyNumberFormat="1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vertical="center" wrapText="1"/>
    </xf>
    <xf numFmtId="0" fontId="20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wrapText="1"/>
    </xf>
    <xf numFmtId="49" fontId="29" fillId="2" borderId="3" xfId="1" applyNumberFormat="1" applyFont="1" applyFill="1" applyBorder="1" applyAlignment="1">
      <alignment horizontal="right" wrapText="1"/>
    </xf>
    <xf numFmtId="49" fontId="3" fillId="2" borderId="3" xfId="1" applyNumberFormat="1" applyFont="1" applyFill="1" applyBorder="1" applyAlignment="1">
      <alignment vertical="center" wrapText="1"/>
    </xf>
    <xf numFmtId="49" fontId="3" fillId="0" borderId="3" xfId="1" applyNumberFormat="1" applyFont="1" applyFill="1" applyBorder="1" applyAlignment="1">
      <alignment wrapText="1"/>
    </xf>
    <xf numFmtId="49" fontId="3" fillId="0" borderId="3" xfId="1" applyNumberFormat="1" applyFont="1" applyFill="1" applyBorder="1" applyAlignment="1">
      <alignment horizontal="left" wrapText="1"/>
    </xf>
    <xf numFmtId="0" fontId="34" fillId="0" borderId="0" xfId="0" applyFont="1" applyAlignment="1">
      <alignment wrapText="1"/>
    </xf>
    <xf numFmtId="0" fontId="34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3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wrapText="1"/>
    </xf>
    <xf numFmtId="0" fontId="3" fillId="0" borderId="3" xfId="0" applyFont="1" applyBorder="1" applyAlignment="1"/>
    <xf numFmtId="164" fontId="3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</cellXfs>
  <cellStyles count="4">
    <cellStyle name="Normaallaad 2" xfId="1"/>
    <cellStyle name="Normaallaad 8" xfId="3"/>
    <cellStyle name="Normaallaad_Leht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tabSelected="1" workbookViewId="0">
      <selection activeCell="H23" sqref="H23"/>
    </sheetView>
  </sheetViews>
  <sheetFormatPr defaultRowHeight="15" x14ac:dyDescent="0.25"/>
  <cols>
    <col min="2" max="2" width="46.28515625" customWidth="1"/>
    <col min="3" max="3" width="12.7109375" customWidth="1"/>
    <col min="4" max="4" width="10.140625" bestFit="1" customWidth="1"/>
    <col min="5" max="5" width="10.85546875" bestFit="1" customWidth="1"/>
    <col min="6" max="6" width="10.5703125" bestFit="1" customWidth="1"/>
  </cols>
  <sheetData>
    <row r="1" spans="2:6" ht="15" customHeight="1" x14ac:dyDescent="0.25">
      <c r="B1" s="167" t="s">
        <v>0</v>
      </c>
      <c r="C1" s="168"/>
    </row>
    <row r="2" spans="2:6" x14ac:dyDescent="0.25">
      <c r="B2" s="1"/>
      <c r="C2" s="1"/>
    </row>
    <row r="3" spans="2:6" x14ac:dyDescent="0.25">
      <c r="B3" s="2"/>
      <c r="C3" s="3" t="s">
        <v>1</v>
      </c>
      <c r="F3" s="4"/>
    </row>
    <row r="4" spans="2:6" x14ac:dyDescent="0.25">
      <c r="B4" s="5" t="s">
        <v>2</v>
      </c>
      <c r="C4" s="6">
        <v>-5875555</v>
      </c>
      <c r="F4" s="4"/>
    </row>
    <row r="5" spans="2:6" x14ac:dyDescent="0.25">
      <c r="B5" s="2" t="s">
        <v>3</v>
      </c>
      <c r="C5" s="7">
        <v>-8311500</v>
      </c>
      <c r="F5" s="4"/>
    </row>
    <row r="6" spans="2:6" x14ac:dyDescent="0.25">
      <c r="B6" s="2" t="s">
        <v>4</v>
      </c>
      <c r="C6" s="7">
        <v>-2623677</v>
      </c>
    </row>
    <row r="7" spans="2:6" x14ac:dyDescent="0.25">
      <c r="B7" s="2" t="s">
        <v>5</v>
      </c>
      <c r="C7" s="7">
        <v>5054375</v>
      </c>
    </row>
    <row r="8" spans="2:6" x14ac:dyDescent="0.25">
      <c r="B8" s="2" t="s">
        <v>6</v>
      </c>
      <c r="C8" s="7">
        <v>5247</v>
      </c>
    </row>
    <row r="9" spans="2:6" x14ac:dyDescent="0.25">
      <c r="B9" s="2"/>
      <c r="C9" s="7"/>
    </row>
    <row r="10" spans="2:6" x14ac:dyDescent="0.25">
      <c r="B10" s="5" t="s">
        <v>7</v>
      </c>
      <c r="C10" s="6">
        <v>-1062407</v>
      </c>
      <c r="E10" s="8"/>
    </row>
    <row r="11" spans="2:6" x14ac:dyDescent="0.25">
      <c r="B11" s="2" t="s">
        <v>8</v>
      </c>
      <c r="C11" s="7">
        <v>691188</v>
      </c>
    </row>
    <row r="12" spans="2:6" x14ac:dyDescent="0.25">
      <c r="B12" s="2" t="s">
        <v>9</v>
      </c>
      <c r="C12" s="7">
        <v>-1962</v>
      </c>
    </row>
    <row r="13" spans="2:6" x14ac:dyDescent="0.25">
      <c r="B13" s="2" t="s">
        <v>10</v>
      </c>
      <c r="C13" s="7">
        <v>-608852</v>
      </c>
    </row>
    <row r="14" spans="2:6" x14ac:dyDescent="0.25">
      <c r="B14" s="2" t="s">
        <v>11</v>
      </c>
      <c r="C14" s="7">
        <v>-349233</v>
      </c>
    </row>
    <row r="15" spans="2:6" x14ac:dyDescent="0.25">
      <c r="B15" s="2" t="s">
        <v>12</v>
      </c>
      <c r="C15" s="7">
        <v>-254049</v>
      </c>
    </row>
    <row r="16" spans="2:6" x14ac:dyDescent="0.25">
      <c r="B16" s="2" t="s">
        <v>13</v>
      </c>
      <c r="C16" s="7">
        <v>-68000</v>
      </c>
    </row>
    <row r="17" spans="2:3" x14ac:dyDescent="0.25">
      <c r="B17" s="2" t="s">
        <v>14</v>
      </c>
      <c r="C17" s="7">
        <v>-951122</v>
      </c>
    </row>
    <row r="18" spans="2:3" x14ac:dyDescent="0.25">
      <c r="B18" s="2" t="s">
        <v>15</v>
      </c>
      <c r="C18" s="7">
        <v>-31858</v>
      </c>
    </row>
    <row r="19" spans="2:3" x14ac:dyDescent="0.25">
      <c r="B19" s="2" t="s">
        <v>16</v>
      </c>
      <c r="C19" s="7">
        <v>511481</v>
      </c>
    </row>
    <row r="20" spans="2:3" x14ac:dyDescent="0.25">
      <c r="B20" s="2"/>
      <c r="C20" s="7"/>
    </row>
    <row r="21" spans="2:3" x14ac:dyDescent="0.25">
      <c r="B21" s="5" t="s">
        <v>17</v>
      </c>
      <c r="C21" s="6">
        <v>-2084000</v>
      </c>
    </row>
    <row r="22" spans="2:3" x14ac:dyDescent="0.25">
      <c r="B22" s="2" t="s">
        <v>18</v>
      </c>
      <c r="C22" s="7">
        <v>-2000000</v>
      </c>
    </row>
    <row r="23" spans="2:3" x14ac:dyDescent="0.25">
      <c r="B23" s="9" t="s">
        <v>19</v>
      </c>
      <c r="C23" s="7">
        <v>-84000</v>
      </c>
    </row>
    <row r="24" spans="2:3" x14ac:dyDescent="0.25">
      <c r="B24" s="2"/>
      <c r="C24" s="7"/>
    </row>
    <row r="25" spans="2:3" x14ac:dyDescent="0.25">
      <c r="B25" s="5" t="s">
        <v>20</v>
      </c>
      <c r="C25" s="6">
        <v>-2030269</v>
      </c>
    </row>
    <row r="26" spans="2:3" x14ac:dyDescent="0.25">
      <c r="B26" s="2" t="s">
        <v>8</v>
      </c>
      <c r="C26" s="7">
        <v>-68120</v>
      </c>
    </row>
    <row r="27" spans="2:3" x14ac:dyDescent="0.25">
      <c r="B27" s="2" t="s">
        <v>10</v>
      </c>
      <c r="C27" s="7">
        <v>-2014400</v>
      </c>
    </row>
    <row r="28" spans="2:3" x14ac:dyDescent="0.25">
      <c r="B28" s="2" t="s">
        <v>11</v>
      </c>
      <c r="C28" s="7">
        <v>-135000</v>
      </c>
    </row>
    <row r="29" spans="2:3" x14ac:dyDescent="0.25">
      <c r="B29" s="2" t="s">
        <v>12</v>
      </c>
      <c r="C29" s="7">
        <v>-257200</v>
      </c>
    </row>
    <row r="30" spans="2:3" x14ac:dyDescent="0.25">
      <c r="B30" s="2" t="s">
        <v>14</v>
      </c>
      <c r="C30" s="7">
        <v>455019</v>
      </c>
    </row>
    <row r="31" spans="2:3" x14ac:dyDescent="0.25">
      <c r="B31" s="2" t="s">
        <v>15</v>
      </c>
      <c r="C31" s="7">
        <v>-10568</v>
      </c>
    </row>
    <row r="32" spans="2:3" x14ac:dyDescent="0.25">
      <c r="B32" s="2" t="s">
        <v>16</v>
      </c>
      <c r="C32" s="7">
        <v>0</v>
      </c>
    </row>
    <row r="33" spans="2:5" x14ac:dyDescent="0.25">
      <c r="B33" s="2"/>
      <c r="C33" s="7"/>
    </row>
    <row r="34" spans="2:5" ht="29.25" x14ac:dyDescent="0.25">
      <c r="B34" s="10" t="s">
        <v>21</v>
      </c>
      <c r="C34" s="6">
        <v>-4866879</v>
      </c>
      <c r="D34" s="4"/>
    </row>
    <row r="35" spans="2:5" ht="15.75" customHeight="1" x14ac:dyDescent="0.25">
      <c r="B35" s="2"/>
      <c r="C35" s="6"/>
    </row>
    <row r="36" spans="2:5" ht="29.25" x14ac:dyDescent="0.25">
      <c r="B36" s="10" t="s">
        <v>22</v>
      </c>
      <c r="C36" s="6">
        <v>-4866879</v>
      </c>
      <c r="E36" s="4"/>
    </row>
    <row r="37" spans="2:5" x14ac:dyDescent="0.25">
      <c r="B37" s="2"/>
      <c r="C37" s="7"/>
    </row>
    <row r="38" spans="2:5" x14ac:dyDescent="0.25">
      <c r="B38" s="5" t="s">
        <v>23</v>
      </c>
      <c r="C38" s="6">
        <v>-3092676</v>
      </c>
    </row>
    <row r="39" spans="2:5" x14ac:dyDescent="0.25">
      <c r="C39" s="11"/>
    </row>
    <row r="40" spans="2:5" ht="15.75" x14ac:dyDescent="0.25">
      <c r="C40" s="12"/>
      <c r="D40" s="12"/>
      <c r="E40" s="13"/>
    </row>
    <row r="41" spans="2:5" ht="15.75" x14ac:dyDescent="0.25">
      <c r="C41" s="14"/>
      <c r="D41" s="14"/>
      <c r="E41" s="15"/>
    </row>
    <row r="42" spans="2:5" x14ac:dyDescent="0.25">
      <c r="C42" s="8"/>
      <c r="D42" s="8"/>
      <c r="E42" s="16"/>
    </row>
    <row r="43" spans="2:5" x14ac:dyDescent="0.25">
      <c r="B43" s="17"/>
      <c r="C43" s="18"/>
    </row>
    <row r="44" spans="2:5" x14ac:dyDescent="0.25">
      <c r="B44" s="19"/>
      <c r="C44" s="20"/>
    </row>
    <row r="45" spans="2:5" x14ac:dyDescent="0.25">
      <c r="B45" s="19"/>
      <c r="C45" s="21"/>
    </row>
    <row r="46" spans="2:5" x14ac:dyDescent="0.25">
      <c r="C46" s="16"/>
    </row>
    <row r="48" spans="2:5" x14ac:dyDescent="0.25">
      <c r="D48" s="22"/>
    </row>
    <row r="49" spans="2:4" x14ac:dyDescent="0.25">
      <c r="C49" s="4"/>
    </row>
    <row r="50" spans="2:4" x14ac:dyDescent="0.25">
      <c r="C50" s="4"/>
    </row>
    <row r="51" spans="2:4" x14ac:dyDescent="0.25">
      <c r="C51" s="4"/>
    </row>
    <row r="52" spans="2:4" x14ac:dyDescent="0.25">
      <c r="B52" s="23"/>
      <c r="C52" s="16"/>
      <c r="D52" s="16"/>
    </row>
    <row r="53" spans="2:4" x14ac:dyDescent="0.25">
      <c r="C53" s="4"/>
    </row>
    <row r="54" spans="2:4" x14ac:dyDescent="0.25">
      <c r="C54" s="4"/>
    </row>
    <row r="55" spans="2:4" x14ac:dyDescent="0.25">
      <c r="C55" s="4"/>
    </row>
    <row r="56" spans="2:4" x14ac:dyDescent="0.25">
      <c r="C56" s="4"/>
    </row>
    <row r="57" spans="2:4" x14ac:dyDescent="0.25">
      <c r="B57" s="23"/>
      <c r="C57" s="16"/>
      <c r="D57" s="16"/>
    </row>
    <row r="58" spans="2:4" x14ac:dyDescent="0.25">
      <c r="C58" s="4"/>
    </row>
    <row r="59" spans="2:4" x14ac:dyDescent="0.25">
      <c r="C59" s="4"/>
    </row>
    <row r="60" spans="2:4" x14ac:dyDescent="0.25">
      <c r="C60" s="4"/>
    </row>
  </sheetData>
  <mergeCells count="1">
    <mergeCell ref="B1:C1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 alignWithMargins="0">
    <oddHeader>&amp;RLisa 1
Tartu Linnavolikogu ...05.2018. a 
määruse nr .. juurde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5"/>
  <sheetViews>
    <sheetView workbookViewId="0">
      <selection activeCell="G40" sqref="G40"/>
    </sheetView>
  </sheetViews>
  <sheetFormatPr defaultColWidth="9.140625" defaultRowHeight="14.25" x14ac:dyDescent="0.2"/>
  <cols>
    <col min="1" max="1" width="44.85546875" style="26" customWidth="1"/>
    <col min="2" max="2" width="14.7109375" style="26" customWidth="1"/>
    <col min="3" max="3" width="11.140625" style="26" customWidth="1"/>
    <col min="4" max="4" width="10.85546875" style="25" bestFit="1" customWidth="1"/>
    <col min="5" max="5" width="12" style="25" customWidth="1"/>
    <col min="6" max="6" width="12.42578125" style="25" bestFit="1" customWidth="1"/>
    <col min="7" max="8" width="9.140625" style="47"/>
    <col min="9" max="19" width="9.140625" style="25"/>
    <col min="20" max="16384" width="9.140625" style="26"/>
  </cols>
  <sheetData>
    <row r="1" spans="1:15" ht="15" x14ac:dyDescent="0.25">
      <c r="A1" s="168" t="s">
        <v>24</v>
      </c>
      <c r="B1" s="168"/>
      <c r="C1" s="170"/>
      <c r="D1" s="171"/>
      <c r="E1" s="172"/>
      <c r="F1" s="171"/>
      <c r="G1" s="172"/>
      <c r="H1" s="172"/>
      <c r="I1" s="24"/>
      <c r="J1" s="24"/>
      <c r="K1" s="24"/>
      <c r="L1" s="24"/>
      <c r="M1" s="24"/>
      <c r="N1" s="24"/>
      <c r="O1" s="24"/>
    </row>
    <row r="2" spans="1:15" ht="15" x14ac:dyDescent="0.25">
      <c r="A2" s="168" t="s">
        <v>25</v>
      </c>
      <c r="B2" s="168"/>
      <c r="C2" s="170"/>
      <c r="D2" s="45"/>
      <c r="E2" s="45"/>
      <c r="F2" s="173"/>
      <c r="G2" s="172"/>
      <c r="H2" s="172"/>
      <c r="I2" s="27"/>
      <c r="J2" s="27"/>
      <c r="K2" s="27"/>
      <c r="L2" s="27"/>
      <c r="M2" s="27"/>
      <c r="N2" s="27"/>
      <c r="O2" s="27"/>
    </row>
    <row r="3" spans="1:15" ht="15" x14ac:dyDescent="0.25">
      <c r="A3" s="28"/>
      <c r="B3" s="29"/>
      <c r="D3" s="45"/>
      <c r="E3" s="45"/>
      <c r="F3" s="45"/>
      <c r="G3" s="46"/>
    </row>
    <row r="4" spans="1:15" ht="15" x14ac:dyDescent="0.25">
      <c r="B4" s="29"/>
      <c r="D4" s="45"/>
      <c r="E4" s="45"/>
      <c r="F4" s="48"/>
      <c r="H4" s="46"/>
    </row>
    <row r="5" spans="1:15" ht="38.25" x14ac:dyDescent="0.25">
      <c r="A5" s="30"/>
      <c r="B5" s="31" t="s">
        <v>1</v>
      </c>
      <c r="C5" s="32" t="s">
        <v>26</v>
      </c>
      <c r="D5" s="44"/>
      <c r="E5" s="44"/>
      <c r="F5" s="49"/>
      <c r="G5" s="46"/>
      <c r="H5" s="46"/>
    </row>
    <row r="6" spans="1:15" ht="15" x14ac:dyDescent="0.25">
      <c r="A6" s="5" t="s">
        <v>27</v>
      </c>
      <c r="B6" s="6">
        <v>-5875555</v>
      </c>
      <c r="C6" s="6">
        <v>240130</v>
      </c>
      <c r="D6" s="44"/>
      <c r="E6" s="45"/>
      <c r="F6" s="44"/>
    </row>
    <row r="7" spans="1:15" ht="15" x14ac:dyDescent="0.25">
      <c r="A7" s="5" t="s">
        <v>3</v>
      </c>
      <c r="B7" s="6">
        <v>-8311500</v>
      </c>
      <c r="C7" s="6">
        <v>0</v>
      </c>
      <c r="D7" s="44"/>
      <c r="E7" s="45"/>
      <c r="F7" s="44"/>
    </row>
    <row r="8" spans="1:15" ht="15" x14ac:dyDescent="0.25">
      <c r="A8" s="2" t="s">
        <v>28</v>
      </c>
      <c r="B8" s="7">
        <v>-8000000</v>
      </c>
      <c r="C8" s="7">
        <v>0</v>
      </c>
      <c r="D8" s="50"/>
      <c r="E8" s="51"/>
      <c r="F8" s="50"/>
    </row>
    <row r="9" spans="1:15" ht="15" x14ac:dyDescent="0.25">
      <c r="A9" s="2" t="s">
        <v>29</v>
      </c>
      <c r="B9" s="7">
        <v>-37500</v>
      </c>
      <c r="C9" s="7">
        <v>0</v>
      </c>
      <c r="D9" s="50"/>
      <c r="E9" s="51"/>
      <c r="F9" s="50"/>
    </row>
    <row r="10" spans="1:15" ht="15" x14ac:dyDescent="0.25">
      <c r="A10" s="2" t="s">
        <v>30</v>
      </c>
      <c r="B10" s="7">
        <v>-74000</v>
      </c>
      <c r="C10" s="7">
        <v>0</v>
      </c>
      <c r="D10" s="50"/>
      <c r="E10" s="51"/>
      <c r="F10" s="50"/>
    </row>
    <row r="11" spans="1:15" ht="15" x14ac:dyDescent="0.25">
      <c r="A11" s="2" t="s">
        <v>31</v>
      </c>
      <c r="B11" s="7">
        <v>-200000</v>
      </c>
      <c r="C11" s="7">
        <v>0</v>
      </c>
      <c r="D11" s="52"/>
      <c r="E11" s="51"/>
      <c r="F11" s="50"/>
    </row>
    <row r="12" spans="1:15" x14ac:dyDescent="0.2">
      <c r="A12" s="5" t="s">
        <v>4</v>
      </c>
      <c r="B12" s="6">
        <v>-2623677</v>
      </c>
      <c r="C12" s="6">
        <v>0</v>
      </c>
      <c r="D12" s="50"/>
      <c r="E12" s="50"/>
      <c r="F12" s="50"/>
    </row>
    <row r="13" spans="1:15" ht="15" x14ac:dyDescent="0.25">
      <c r="A13" s="34" t="s">
        <v>32</v>
      </c>
      <c r="B13" s="7">
        <v>-980586</v>
      </c>
      <c r="C13" s="7">
        <v>0</v>
      </c>
      <c r="D13" s="50"/>
      <c r="E13" s="50"/>
      <c r="F13" s="50"/>
    </row>
    <row r="14" spans="1:15" ht="15" x14ac:dyDescent="0.25">
      <c r="A14" s="34" t="s">
        <v>33</v>
      </c>
      <c r="B14" s="7">
        <v>-146368</v>
      </c>
      <c r="C14" s="7">
        <v>0</v>
      </c>
      <c r="D14" s="50"/>
      <c r="E14" s="50"/>
      <c r="F14" s="50"/>
    </row>
    <row r="15" spans="1:15" ht="15" x14ac:dyDescent="0.25">
      <c r="A15" s="34" t="s">
        <v>34</v>
      </c>
      <c r="B15" s="7">
        <v>-349620</v>
      </c>
      <c r="C15" s="7">
        <v>0</v>
      </c>
      <c r="D15" s="50"/>
      <c r="E15" s="50"/>
      <c r="F15" s="50"/>
    </row>
    <row r="16" spans="1:15" ht="15" x14ac:dyDescent="0.25">
      <c r="A16" s="34" t="s">
        <v>35</v>
      </c>
      <c r="B16" s="7">
        <v>0</v>
      </c>
      <c r="C16" s="7">
        <v>0</v>
      </c>
      <c r="D16" s="50"/>
      <c r="E16" s="50"/>
      <c r="F16" s="50"/>
      <c r="K16" s="47"/>
    </row>
    <row r="17" spans="1:19" ht="15" x14ac:dyDescent="0.25">
      <c r="A17" s="34" t="s">
        <v>36</v>
      </c>
      <c r="B17" s="7">
        <v>0</v>
      </c>
      <c r="C17" s="7">
        <v>0</v>
      </c>
      <c r="D17" s="50"/>
      <c r="E17" s="50"/>
      <c r="F17" s="50"/>
      <c r="K17" s="47"/>
    </row>
    <row r="18" spans="1:19" ht="13.5" customHeight="1" x14ac:dyDescent="0.25">
      <c r="A18" s="34" t="s">
        <v>37</v>
      </c>
      <c r="B18" s="7">
        <v>-865000</v>
      </c>
      <c r="C18" s="7">
        <v>0</v>
      </c>
      <c r="D18" s="50"/>
      <c r="E18" s="50"/>
      <c r="F18" s="50"/>
    </row>
    <row r="19" spans="1:19" ht="13.5" customHeight="1" x14ac:dyDescent="0.25">
      <c r="A19" s="35" t="s">
        <v>38</v>
      </c>
      <c r="B19" s="7">
        <v>-15108</v>
      </c>
      <c r="C19" s="7">
        <v>0</v>
      </c>
      <c r="D19" s="50"/>
      <c r="E19" s="50"/>
      <c r="F19" s="50"/>
    </row>
    <row r="20" spans="1:19" ht="13.5" customHeight="1" x14ac:dyDescent="0.25">
      <c r="A20" s="36" t="s">
        <v>39</v>
      </c>
      <c r="B20" s="7">
        <v>-258563</v>
      </c>
      <c r="C20" s="7">
        <v>0</v>
      </c>
      <c r="D20" s="50"/>
      <c r="E20" s="50"/>
      <c r="F20" s="50"/>
    </row>
    <row r="21" spans="1:19" ht="13.5" customHeight="1" x14ac:dyDescent="0.25">
      <c r="A21" s="36" t="s">
        <v>40</v>
      </c>
      <c r="B21" s="7">
        <v>-6000</v>
      </c>
      <c r="C21" s="7">
        <v>0</v>
      </c>
      <c r="D21" s="50"/>
      <c r="E21" s="50"/>
      <c r="F21" s="50"/>
    </row>
    <row r="22" spans="1:19" ht="13.5" customHeight="1" x14ac:dyDescent="0.25">
      <c r="A22" s="36" t="s">
        <v>41</v>
      </c>
      <c r="B22" s="7">
        <v>-2432</v>
      </c>
      <c r="C22" s="7">
        <v>0</v>
      </c>
      <c r="D22" s="50"/>
      <c r="E22" s="50"/>
      <c r="F22" s="50"/>
    </row>
    <row r="23" spans="1:19" ht="13.5" customHeight="1" x14ac:dyDescent="0.2">
      <c r="A23" s="5" t="s">
        <v>42</v>
      </c>
      <c r="B23" s="6">
        <v>5054375</v>
      </c>
      <c r="C23" s="6">
        <v>229473</v>
      </c>
      <c r="D23" s="50"/>
      <c r="E23" s="50"/>
      <c r="F23" s="50"/>
      <c r="J23" s="169"/>
      <c r="K23" s="169"/>
      <c r="L23" s="53"/>
      <c r="M23" s="53"/>
      <c r="N23" s="169"/>
      <c r="O23" s="169"/>
      <c r="P23" s="169"/>
      <c r="Q23" s="169"/>
      <c r="R23" s="169"/>
      <c r="S23" s="169"/>
    </row>
    <row r="24" spans="1:19" ht="15" x14ac:dyDescent="0.25">
      <c r="A24" s="34" t="s">
        <v>43</v>
      </c>
      <c r="B24" s="7">
        <v>2589392</v>
      </c>
      <c r="C24" s="7">
        <v>588111</v>
      </c>
      <c r="D24" s="50"/>
      <c r="E24" s="50"/>
      <c r="F24" s="50"/>
      <c r="G24" s="46"/>
      <c r="H24" s="46"/>
      <c r="I24" s="51"/>
      <c r="J24" s="46"/>
      <c r="K24" s="46"/>
      <c r="L24" s="46"/>
      <c r="M24" s="46"/>
      <c r="N24" s="46"/>
      <c r="O24" s="46"/>
    </row>
    <row r="25" spans="1:19" ht="15" x14ac:dyDescent="0.25">
      <c r="A25" s="34" t="s">
        <v>44</v>
      </c>
      <c r="B25" s="7">
        <v>2464983</v>
      </c>
      <c r="C25" s="7">
        <v>-358638</v>
      </c>
      <c r="D25" s="50"/>
      <c r="E25" s="50"/>
      <c r="F25" s="50"/>
      <c r="G25" s="46"/>
      <c r="H25" s="46"/>
      <c r="I25" s="45"/>
      <c r="J25" s="46"/>
      <c r="K25" s="46"/>
      <c r="L25" s="46"/>
      <c r="M25" s="46"/>
      <c r="N25" s="46"/>
      <c r="O25" s="46"/>
    </row>
    <row r="26" spans="1:19" x14ac:dyDescent="0.2">
      <c r="A26" s="10" t="s">
        <v>6</v>
      </c>
      <c r="B26" s="6">
        <v>5247</v>
      </c>
      <c r="C26" s="6">
        <v>10657</v>
      </c>
      <c r="D26" s="50"/>
      <c r="E26" s="50"/>
      <c r="F26" s="50"/>
      <c r="G26" s="46"/>
      <c r="H26" s="46"/>
      <c r="J26" s="46"/>
      <c r="K26" s="46"/>
      <c r="L26" s="46"/>
      <c r="M26" s="46"/>
      <c r="N26" s="46"/>
      <c r="O26" s="46"/>
    </row>
    <row r="27" spans="1:19" ht="15" x14ac:dyDescent="0.25">
      <c r="A27" s="34" t="s">
        <v>45</v>
      </c>
      <c r="B27" s="7">
        <v>5247</v>
      </c>
      <c r="C27" s="7">
        <v>10657</v>
      </c>
      <c r="D27" s="50"/>
      <c r="E27" s="50"/>
      <c r="F27" s="50"/>
      <c r="G27" s="46"/>
      <c r="H27" s="46"/>
      <c r="J27" s="46"/>
      <c r="K27" s="46"/>
      <c r="L27" s="46"/>
      <c r="M27" s="46"/>
      <c r="N27" s="46"/>
      <c r="O27" s="46"/>
    </row>
    <row r="28" spans="1:19" ht="15" x14ac:dyDescent="0.25">
      <c r="A28" s="34"/>
      <c r="B28" s="6"/>
      <c r="C28" s="6"/>
      <c r="D28" s="50"/>
      <c r="E28" s="50"/>
      <c r="F28" s="50"/>
      <c r="G28" s="46"/>
      <c r="H28" s="46"/>
      <c r="J28" s="46"/>
      <c r="K28" s="46"/>
      <c r="L28" s="46"/>
      <c r="M28" s="46"/>
      <c r="N28" s="46"/>
      <c r="O28" s="46"/>
    </row>
    <row r="29" spans="1:19" x14ac:dyDescent="0.2">
      <c r="A29" s="5" t="s">
        <v>17</v>
      </c>
      <c r="B29" s="6">
        <v>-2084000</v>
      </c>
      <c r="C29" s="6">
        <v>900000</v>
      </c>
      <c r="D29" s="50"/>
      <c r="E29" s="50"/>
      <c r="F29" s="50"/>
      <c r="G29" s="46"/>
      <c r="H29" s="46"/>
      <c r="J29" s="46"/>
      <c r="K29" s="46"/>
      <c r="L29" s="46"/>
      <c r="M29" s="46"/>
      <c r="N29" s="46"/>
      <c r="O29" s="46"/>
    </row>
    <row r="30" spans="1:19" ht="15" x14ac:dyDescent="0.25">
      <c r="A30" s="2" t="s">
        <v>46</v>
      </c>
      <c r="B30" s="7">
        <v>-700000</v>
      </c>
      <c r="C30" s="7">
        <v>0</v>
      </c>
      <c r="D30" s="50"/>
      <c r="E30" s="50"/>
      <c r="F30" s="50"/>
      <c r="G30" s="46"/>
      <c r="H30" s="46"/>
      <c r="J30" s="46"/>
      <c r="K30" s="46"/>
      <c r="L30" s="46"/>
      <c r="M30" s="46"/>
      <c r="N30" s="46"/>
      <c r="O30" s="46"/>
    </row>
    <row r="31" spans="1:19" ht="15" x14ac:dyDescent="0.25">
      <c r="A31" s="2" t="s">
        <v>18</v>
      </c>
      <c r="B31" s="7">
        <v>-1300000</v>
      </c>
      <c r="C31" s="7">
        <v>0</v>
      </c>
      <c r="D31" s="52"/>
      <c r="E31" s="50"/>
      <c r="F31" s="50"/>
      <c r="G31" s="46"/>
      <c r="H31" s="46"/>
      <c r="J31" s="46"/>
      <c r="K31" s="46"/>
      <c r="L31" s="46"/>
      <c r="M31" s="46"/>
      <c r="N31" s="46"/>
      <c r="O31" s="46"/>
    </row>
    <row r="32" spans="1:19" ht="15" x14ac:dyDescent="0.25">
      <c r="A32" s="9" t="s">
        <v>19</v>
      </c>
      <c r="B32" s="7">
        <v>-84000</v>
      </c>
      <c r="C32" s="7">
        <v>900000</v>
      </c>
      <c r="D32" s="50"/>
      <c r="E32" s="52"/>
      <c r="F32" s="50"/>
      <c r="G32" s="46"/>
      <c r="H32" s="46"/>
      <c r="J32" s="46"/>
      <c r="K32" s="46"/>
      <c r="L32" s="46"/>
      <c r="M32" s="46"/>
      <c r="N32" s="46"/>
      <c r="O32" s="46"/>
    </row>
    <row r="33" spans="1:15" ht="15.75" customHeight="1" x14ac:dyDescent="0.25">
      <c r="A33" s="37"/>
      <c r="B33" s="7"/>
      <c r="C33" s="6"/>
      <c r="D33" s="50"/>
      <c r="E33" s="50"/>
      <c r="F33" s="50"/>
      <c r="G33" s="46"/>
      <c r="H33" s="46"/>
      <c r="J33" s="46"/>
      <c r="K33" s="46"/>
      <c r="L33" s="46"/>
      <c r="M33" s="46"/>
      <c r="N33" s="46"/>
      <c r="O33" s="46"/>
    </row>
    <row r="34" spans="1:15" hidden="1" x14ac:dyDescent="0.2">
      <c r="A34" s="38" t="s">
        <v>47</v>
      </c>
      <c r="B34" s="6">
        <v>0</v>
      </c>
      <c r="C34" s="6">
        <v>0</v>
      </c>
      <c r="D34" s="50"/>
      <c r="E34" s="50"/>
      <c r="F34" s="50"/>
      <c r="G34" s="46"/>
      <c r="H34" s="46"/>
      <c r="J34" s="46"/>
      <c r="K34" s="46"/>
      <c r="L34" s="46"/>
      <c r="M34" s="46"/>
      <c r="N34" s="46"/>
      <c r="O34" s="46"/>
    </row>
    <row r="35" spans="1:15" ht="15" hidden="1" x14ac:dyDescent="0.25">
      <c r="A35" s="38" t="s">
        <v>48</v>
      </c>
      <c r="B35" s="7">
        <v>0</v>
      </c>
      <c r="C35" s="6">
        <v>0</v>
      </c>
      <c r="D35" s="50"/>
      <c r="E35" s="50"/>
      <c r="F35" s="50"/>
      <c r="G35" s="46"/>
      <c r="H35" s="46"/>
      <c r="J35" s="46"/>
      <c r="K35" s="46"/>
      <c r="L35" s="46"/>
      <c r="M35" s="46"/>
      <c r="N35" s="46"/>
      <c r="O35" s="46"/>
    </row>
    <row r="36" spans="1:15" ht="15" hidden="1" x14ac:dyDescent="0.25">
      <c r="A36" s="37"/>
      <c r="B36" s="7"/>
      <c r="C36" s="6"/>
      <c r="D36" s="50"/>
      <c r="E36" s="50"/>
      <c r="F36" s="50"/>
      <c r="G36" s="46"/>
      <c r="H36" s="46"/>
      <c r="J36" s="46"/>
      <c r="K36" s="46"/>
      <c r="L36" s="46"/>
      <c r="M36" s="46"/>
      <c r="N36" s="46"/>
      <c r="O36" s="46"/>
    </row>
    <row r="37" spans="1:15" x14ac:dyDescent="0.2">
      <c r="A37" s="5" t="s">
        <v>49</v>
      </c>
      <c r="B37" s="6">
        <v>-4866879</v>
      </c>
      <c r="C37" s="6">
        <v>-1801517</v>
      </c>
      <c r="D37" s="50"/>
      <c r="E37" s="50"/>
      <c r="F37" s="50"/>
      <c r="G37" s="46"/>
      <c r="H37" s="46"/>
      <c r="J37" s="47"/>
      <c r="K37" s="47"/>
      <c r="L37" s="47"/>
      <c r="M37" s="47"/>
      <c r="N37" s="47"/>
      <c r="O37" s="47"/>
    </row>
    <row r="38" spans="1:15" ht="15" x14ac:dyDescent="0.25">
      <c r="A38" s="34" t="s">
        <v>50</v>
      </c>
      <c r="B38" s="7">
        <v>-4746968</v>
      </c>
      <c r="C38" s="7">
        <v>-1801517</v>
      </c>
      <c r="D38" s="50"/>
      <c r="E38" s="50"/>
      <c r="F38" s="50"/>
      <c r="G38" s="46"/>
      <c r="H38" s="46"/>
      <c r="J38" s="46"/>
      <c r="K38" s="47"/>
      <c r="L38" s="47"/>
      <c r="M38" s="47"/>
      <c r="N38" s="47"/>
      <c r="O38" s="47"/>
    </row>
    <row r="39" spans="1:15" ht="15" x14ac:dyDescent="0.25">
      <c r="A39" s="2" t="s">
        <v>53</v>
      </c>
      <c r="B39" s="7">
        <v>-119911</v>
      </c>
      <c r="C39" s="6"/>
      <c r="D39" s="50"/>
      <c r="E39" s="51"/>
      <c r="F39" s="50"/>
      <c r="J39" s="47"/>
      <c r="K39" s="47"/>
      <c r="L39" s="47"/>
      <c r="M39" s="47"/>
      <c r="N39" s="47"/>
      <c r="O39" s="47"/>
    </row>
    <row r="40" spans="1:15" x14ac:dyDescent="0.2">
      <c r="A40" s="5" t="s">
        <v>51</v>
      </c>
      <c r="B40" s="6">
        <v>-3092676</v>
      </c>
      <c r="C40" s="6">
        <v>2941647</v>
      </c>
      <c r="D40" s="50"/>
      <c r="E40" s="51"/>
      <c r="F40" s="50"/>
      <c r="J40" s="47"/>
      <c r="K40" s="47"/>
      <c r="L40" s="47"/>
      <c r="M40" s="47"/>
      <c r="N40" s="47"/>
      <c r="O40" s="47"/>
    </row>
    <row r="41" spans="1:15" ht="15" x14ac:dyDescent="0.25">
      <c r="A41" s="17"/>
      <c r="B41" s="17"/>
      <c r="J41" s="47"/>
      <c r="K41" s="47"/>
      <c r="L41" s="47"/>
      <c r="M41" s="47"/>
      <c r="N41" s="47"/>
      <c r="O41" s="47"/>
    </row>
    <row r="42" spans="1:15" x14ac:dyDescent="0.2">
      <c r="A42" s="39"/>
      <c r="B42" s="40"/>
      <c r="C42" s="41"/>
      <c r="J42" s="47"/>
      <c r="K42" s="47"/>
      <c r="L42" s="47"/>
      <c r="M42" s="47"/>
      <c r="N42" s="47"/>
      <c r="O42" s="47"/>
    </row>
    <row r="43" spans="1:15" x14ac:dyDescent="0.2">
      <c r="J43" s="47"/>
      <c r="K43" s="47"/>
      <c r="L43" s="47"/>
      <c r="M43" s="47"/>
      <c r="N43" s="47"/>
      <c r="O43" s="47"/>
    </row>
    <row r="44" spans="1:15" x14ac:dyDescent="0.2">
      <c r="B44" s="41"/>
      <c r="J44" s="47"/>
      <c r="K44" s="47"/>
      <c r="L44" s="47"/>
      <c r="M44" s="47"/>
      <c r="N44" s="47"/>
      <c r="O44" s="47"/>
    </row>
    <row r="45" spans="1:15" ht="15" x14ac:dyDescent="0.25">
      <c r="C45" s="42"/>
      <c r="D45" s="54"/>
      <c r="E45" s="43"/>
      <c r="F45" s="43"/>
    </row>
    <row r="46" spans="1:15" ht="15" x14ac:dyDescent="0.25">
      <c r="D46" s="55"/>
      <c r="E46" s="56"/>
      <c r="F46" s="44"/>
    </row>
    <row r="47" spans="1:15" ht="15" x14ac:dyDescent="0.25">
      <c r="D47" s="55"/>
      <c r="E47" s="56"/>
      <c r="F47" s="44"/>
      <c r="G47" s="57"/>
    </row>
    <row r="48" spans="1:15" ht="15" x14ac:dyDescent="0.25">
      <c r="D48" s="55"/>
      <c r="E48" s="56"/>
      <c r="F48" s="44"/>
    </row>
    <row r="49" spans="3:6" ht="15" x14ac:dyDescent="0.25">
      <c r="D49" s="55"/>
      <c r="E49" s="56"/>
      <c r="F49" s="44"/>
    </row>
    <row r="50" spans="3:6" ht="15" x14ac:dyDescent="0.25">
      <c r="D50" s="55"/>
      <c r="E50" s="56"/>
      <c r="F50" s="44"/>
    </row>
    <row r="51" spans="3:6" ht="15" x14ac:dyDescent="0.25">
      <c r="D51" s="55"/>
      <c r="E51" s="56"/>
      <c r="F51" s="44"/>
    </row>
    <row r="52" spans="3:6" ht="15" x14ac:dyDescent="0.25">
      <c r="D52" s="55"/>
      <c r="E52" s="56"/>
      <c r="F52" s="44"/>
    </row>
    <row r="53" spans="3:6" ht="15" x14ac:dyDescent="0.25">
      <c r="D53" s="55"/>
      <c r="E53" s="58"/>
      <c r="F53" s="44"/>
    </row>
    <row r="54" spans="3:6" ht="15" x14ac:dyDescent="0.25">
      <c r="D54" s="55"/>
      <c r="E54" s="58"/>
      <c r="F54" s="44"/>
    </row>
    <row r="55" spans="3:6" ht="15" x14ac:dyDescent="0.25">
      <c r="D55" s="55"/>
      <c r="E55" s="56"/>
      <c r="F55" s="44"/>
    </row>
    <row r="56" spans="3:6" ht="15" x14ac:dyDescent="0.25">
      <c r="D56" s="55"/>
      <c r="E56" s="56"/>
      <c r="F56" s="44"/>
    </row>
    <row r="57" spans="3:6" x14ac:dyDescent="0.2">
      <c r="D57" s="55"/>
      <c r="E57" s="56"/>
    </row>
    <row r="58" spans="3:6" x14ac:dyDescent="0.2">
      <c r="C58" s="26" t="s">
        <v>52</v>
      </c>
      <c r="E58" s="59"/>
    </row>
    <row r="59" spans="3:6" x14ac:dyDescent="0.2">
      <c r="E59" s="59"/>
    </row>
    <row r="60" spans="3:6" x14ac:dyDescent="0.2">
      <c r="E60" s="59"/>
    </row>
    <row r="61" spans="3:6" x14ac:dyDescent="0.2">
      <c r="E61" s="59"/>
    </row>
    <row r="62" spans="3:6" x14ac:dyDescent="0.2">
      <c r="E62" s="59"/>
    </row>
    <row r="63" spans="3:6" x14ac:dyDescent="0.2">
      <c r="E63" s="59"/>
    </row>
    <row r="64" spans="3:6" x14ac:dyDescent="0.2">
      <c r="E64" s="59"/>
    </row>
    <row r="65" spans="5:5" x14ac:dyDescent="0.2">
      <c r="E65" s="59"/>
    </row>
  </sheetData>
  <mergeCells count="9">
    <mergeCell ref="N23:O23"/>
    <mergeCell ref="P23:Q23"/>
    <mergeCell ref="R23:S23"/>
    <mergeCell ref="A1:C1"/>
    <mergeCell ref="D1:E1"/>
    <mergeCell ref="F1:H1"/>
    <mergeCell ref="A2:C2"/>
    <mergeCell ref="F2:H2"/>
    <mergeCell ref="J23:K2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2
Tartu Linnavolikogu   2015. a 
määruse nr juurde</oddHeader>
    <oddFooter xml:space="preserve">&amp;C&amp;P+1
</oddFooter>
    <firstFooter>&amp;C&amp;P-9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17" sqref="I17"/>
    </sheetView>
  </sheetViews>
  <sheetFormatPr defaultColWidth="9.140625" defaultRowHeight="15" x14ac:dyDescent="0.25"/>
  <cols>
    <col min="1" max="1" width="9.85546875" style="62" customWidth="1"/>
    <col min="2" max="2" width="44.7109375" style="1" bestFit="1" customWidth="1"/>
    <col min="3" max="3" width="12.7109375" style="33" customWidth="1"/>
    <col min="4" max="4" width="14" style="1" customWidth="1"/>
    <col min="5" max="16384" width="9.140625" style="1"/>
  </cols>
  <sheetData>
    <row r="1" spans="1:4" x14ac:dyDescent="0.25">
      <c r="A1" s="174"/>
      <c r="B1" s="170"/>
      <c r="C1" s="170"/>
      <c r="D1" s="170"/>
    </row>
    <row r="2" spans="1:4" x14ac:dyDescent="0.25">
      <c r="A2" s="60"/>
      <c r="B2" s="61"/>
      <c r="C2" s="61"/>
      <c r="D2" s="61"/>
    </row>
    <row r="3" spans="1:4" x14ac:dyDescent="0.25">
      <c r="B3" s="168" t="s">
        <v>54</v>
      </c>
      <c r="C3" s="168"/>
    </row>
    <row r="4" spans="1:4" x14ac:dyDescent="0.25">
      <c r="C4" s="29"/>
    </row>
    <row r="5" spans="1:4" ht="38.25" customHeight="1" x14ac:dyDescent="0.25">
      <c r="A5" s="63" t="s">
        <v>55</v>
      </c>
      <c r="B5" s="30" t="s">
        <v>56</v>
      </c>
      <c r="C5" s="31" t="s">
        <v>1</v>
      </c>
      <c r="D5" s="32" t="s">
        <v>26</v>
      </c>
    </row>
    <row r="6" spans="1:4" x14ac:dyDescent="0.25">
      <c r="A6" s="64"/>
      <c r="B6" s="5" t="s">
        <v>57</v>
      </c>
      <c r="C6" s="65">
        <v>-1062407</v>
      </c>
      <c r="D6" s="65">
        <v>747877</v>
      </c>
    </row>
    <row r="7" spans="1:4" x14ac:dyDescent="0.25">
      <c r="A7" s="64"/>
      <c r="B7" s="5" t="s">
        <v>58</v>
      </c>
      <c r="C7" s="65">
        <v>-700557</v>
      </c>
      <c r="D7" s="65">
        <v>-374661</v>
      </c>
    </row>
    <row r="8" spans="1:4" x14ac:dyDescent="0.25">
      <c r="A8" s="64"/>
      <c r="B8" s="5" t="s">
        <v>59</v>
      </c>
      <c r="C8" s="65">
        <v>-361850</v>
      </c>
      <c r="D8" s="65">
        <v>1122538</v>
      </c>
    </row>
    <row r="9" spans="1:4" ht="24" customHeight="1" x14ac:dyDescent="0.25">
      <c r="A9" s="66" t="s">
        <v>60</v>
      </c>
      <c r="B9" s="5" t="s">
        <v>61</v>
      </c>
      <c r="C9" s="65">
        <v>691188</v>
      </c>
      <c r="D9" s="65">
        <v>1913</v>
      </c>
    </row>
    <row r="10" spans="1:4" x14ac:dyDescent="0.25">
      <c r="A10" s="66"/>
      <c r="B10" s="5" t="s">
        <v>58</v>
      </c>
      <c r="C10" s="65">
        <v>-8000</v>
      </c>
      <c r="D10" s="65">
        <v>0</v>
      </c>
    </row>
    <row r="11" spans="1:4" x14ac:dyDescent="0.25">
      <c r="A11" s="64"/>
      <c r="B11" s="5" t="s">
        <v>59</v>
      </c>
      <c r="C11" s="65">
        <v>699188</v>
      </c>
      <c r="D11" s="65">
        <v>1913</v>
      </c>
    </row>
    <row r="12" spans="1:4" x14ac:dyDescent="0.25">
      <c r="A12" s="67" t="s">
        <v>62</v>
      </c>
      <c r="B12" s="2" t="s">
        <v>63</v>
      </c>
      <c r="C12" s="68">
        <v>-26045</v>
      </c>
      <c r="D12" s="68">
        <v>0</v>
      </c>
    </row>
    <row r="13" spans="1:4" x14ac:dyDescent="0.25">
      <c r="A13" s="64"/>
      <c r="B13" s="2" t="s">
        <v>64</v>
      </c>
      <c r="C13" s="68">
        <v>-26045</v>
      </c>
      <c r="D13" s="68">
        <v>0</v>
      </c>
    </row>
    <row r="14" spans="1:4" x14ac:dyDescent="0.25">
      <c r="A14" s="67" t="s">
        <v>65</v>
      </c>
      <c r="B14" s="2" t="s">
        <v>66</v>
      </c>
      <c r="C14" s="68">
        <v>-271348</v>
      </c>
      <c r="D14" s="68">
        <v>1913</v>
      </c>
    </row>
    <row r="15" spans="1:4" x14ac:dyDescent="0.25">
      <c r="A15" s="64"/>
      <c r="B15" s="2" t="s">
        <v>64</v>
      </c>
      <c r="C15" s="68">
        <v>-271348</v>
      </c>
      <c r="D15" s="68">
        <v>1913</v>
      </c>
    </row>
    <row r="16" spans="1:4" x14ac:dyDescent="0.25">
      <c r="A16" s="67" t="s">
        <v>67</v>
      </c>
      <c r="B16" s="2" t="s">
        <v>68</v>
      </c>
      <c r="C16" s="68">
        <v>500000</v>
      </c>
      <c r="D16" s="68">
        <v>0</v>
      </c>
    </row>
    <row r="17" spans="1:4" x14ac:dyDescent="0.25">
      <c r="A17" s="64"/>
      <c r="B17" s="2" t="s">
        <v>64</v>
      </c>
      <c r="C17" s="68">
        <v>500000</v>
      </c>
      <c r="D17" s="68">
        <v>0</v>
      </c>
    </row>
    <row r="18" spans="1:4" x14ac:dyDescent="0.25">
      <c r="A18" s="67" t="s">
        <v>69</v>
      </c>
      <c r="B18" s="2" t="s">
        <v>70</v>
      </c>
      <c r="C18" s="68">
        <v>-26975</v>
      </c>
      <c r="D18" s="68">
        <v>0</v>
      </c>
    </row>
    <row r="19" spans="1:4" x14ac:dyDescent="0.25">
      <c r="A19" s="64"/>
      <c r="B19" s="2" t="s">
        <v>64</v>
      </c>
      <c r="C19" s="68">
        <v>-26975</v>
      </c>
      <c r="D19" s="68">
        <v>0</v>
      </c>
    </row>
    <row r="20" spans="1:4" x14ac:dyDescent="0.25">
      <c r="A20" s="67" t="s">
        <v>71</v>
      </c>
      <c r="B20" s="2" t="s">
        <v>72</v>
      </c>
      <c r="C20" s="68">
        <v>515556</v>
      </c>
      <c r="D20" s="68">
        <v>0</v>
      </c>
    </row>
    <row r="21" spans="1:4" x14ac:dyDescent="0.25">
      <c r="A21" s="67"/>
      <c r="B21" s="2" t="s">
        <v>73</v>
      </c>
      <c r="C21" s="68">
        <v>-8000</v>
      </c>
      <c r="D21" s="68">
        <v>0</v>
      </c>
    </row>
    <row r="22" spans="1:4" x14ac:dyDescent="0.25">
      <c r="A22" s="64"/>
      <c r="B22" s="2" t="s">
        <v>64</v>
      </c>
      <c r="C22" s="68">
        <v>523556</v>
      </c>
      <c r="D22" s="68">
        <v>0</v>
      </c>
    </row>
    <row r="23" spans="1:4" ht="20.25" customHeight="1" x14ac:dyDescent="0.25">
      <c r="A23" s="64"/>
      <c r="B23" s="5" t="s">
        <v>74</v>
      </c>
      <c r="C23" s="65">
        <v>-1962</v>
      </c>
      <c r="D23" s="65">
        <v>0</v>
      </c>
    </row>
    <row r="24" spans="1:4" x14ac:dyDescent="0.25">
      <c r="A24" s="64"/>
      <c r="B24" s="5" t="s">
        <v>59</v>
      </c>
      <c r="C24" s="65">
        <v>-1962</v>
      </c>
      <c r="D24" s="65">
        <v>0</v>
      </c>
    </row>
    <row r="25" spans="1:4" x14ac:dyDescent="0.25">
      <c r="A25" s="67" t="s">
        <v>75</v>
      </c>
      <c r="B25" s="2" t="s">
        <v>76</v>
      </c>
      <c r="C25" s="68">
        <v>-1962</v>
      </c>
      <c r="D25" s="68">
        <v>0</v>
      </c>
    </row>
    <row r="26" spans="1:4" x14ac:dyDescent="0.25">
      <c r="A26" s="64"/>
      <c r="B26" s="2" t="s">
        <v>64</v>
      </c>
      <c r="C26" s="68">
        <v>-1962</v>
      </c>
      <c r="D26" s="68"/>
    </row>
    <row r="27" spans="1:4" ht="20.25" customHeight="1" x14ac:dyDescent="0.25">
      <c r="A27" s="66" t="s">
        <v>77</v>
      </c>
      <c r="B27" s="5" t="s">
        <v>78</v>
      </c>
      <c r="C27" s="65">
        <v>-608852</v>
      </c>
      <c r="D27" s="65">
        <v>13646</v>
      </c>
    </row>
    <row r="28" spans="1:4" ht="20.25" customHeight="1" x14ac:dyDescent="0.25">
      <c r="A28" s="66"/>
      <c r="B28" s="5" t="s">
        <v>58</v>
      </c>
      <c r="C28" s="65">
        <v>-151600</v>
      </c>
      <c r="D28" s="65">
        <v>0</v>
      </c>
    </row>
    <row r="29" spans="1:4" x14ac:dyDescent="0.25">
      <c r="A29" s="64"/>
      <c r="B29" s="5" t="s">
        <v>59</v>
      </c>
      <c r="C29" s="65">
        <v>-457252</v>
      </c>
      <c r="D29" s="65">
        <v>13646</v>
      </c>
    </row>
    <row r="30" spans="1:4" x14ac:dyDescent="0.25">
      <c r="A30" s="67" t="s">
        <v>79</v>
      </c>
      <c r="B30" s="2" t="s">
        <v>80</v>
      </c>
      <c r="C30" s="68">
        <v>-69448</v>
      </c>
      <c r="D30" s="68">
        <v>1200</v>
      </c>
    </row>
    <row r="31" spans="1:4" x14ac:dyDescent="0.25">
      <c r="A31" s="64"/>
      <c r="B31" s="2" t="s">
        <v>64</v>
      </c>
      <c r="C31" s="68">
        <v>-69448</v>
      </c>
      <c r="D31" s="68">
        <v>1200</v>
      </c>
    </row>
    <row r="32" spans="1:4" x14ac:dyDescent="0.25">
      <c r="A32" s="67" t="s">
        <v>81</v>
      </c>
      <c r="B32" s="2" t="s">
        <v>82</v>
      </c>
      <c r="C32" s="68">
        <v>-195847</v>
      </c>
      <c r="D32" s="68">
        <v>0</v>
      </c>
    </row>
    <row r="33" spans="1:4" x14ac:dyDescent="0.25">
      <c r="A33" s="67"/>
      <c r="B33" s="2" t="s">
        <v>73</v>
      </c>
      <c r="C33" s="68">
        <v>-14500</v>
      </c>
      <c r="D33" s="68">
        <v>0</v>
      </c>
    </row>
    <row r="34" spans="1:4" x14ac:dyDescent="0.25">
      <c r="A34" s="64"/>
      <c r="B34" s="2" t="s">
        <v>64</v>
      </c>
      <c r="C34" s="68">
        <v>-181347</v>
      </c>
      <c r="D34" s="68">
        <v>0</v>
      </c>
    </row>
    <row r="35" spans="1:4" x14ac:dyDescent="0.25">
      <c r="A35" s="67" t="s">
        <v>83</v>
      </c>
      <c r="B35" s="2" t="s">
        <v>84</v>
      </c>
      <c r="C35" s="68">
        <v>2287</v>
      </c>
      <c r="D35" s="68">
        <v>7446</v>
      </c>
    </row>
    <row r="36" spans="1:4" x14ac:dyDescent="0.25">
      <c r="A36" s="64"/>
      <c r="B36" s="2" t="s">
        <v>64</v>
      </c>
      <c r="C36" s="68">
        <v>2287</v>
      </c>
      <c r="D36" s="68">
        <v>7446</v>
      </c>
    </row>
    <row r="37" spans="1:4" x14ac:dyDescent="0.25">
      <c r="A37" s="67" t="s">
        <v>85</v>
      </c>
      <c r="B37" s="2" t="s">
        <v>86</v>
      </c>
      <c r="C37" s="68">
        <v>0</v>
      </c>
      <c r="D37" s="68">
        <v>0</v>
      </c>
    </row>
    <row r="38" spans="1:4" x14ac:dyDescent="0.25">
      <c r="A38" s="67"/>
      <c r="B38" s="2" t="s">
        <v>73</v>
      </c>
      <c r="C38" s="68">
        <v>-97000</v>
      </c>
      <c r="D38" s="68">
        <v>0</v>
      </c>
    </row>
    <row r="39" spans="1:4" x14ac:dyDescent="0.25">
      <c r="A39" s="64"/>
      <c r="B39" s="2" t="s">
        <v>64</v>
      </c>
      <c r="C39" s="68">
        <v>0</v>
      </c>
      <c r="D39" s="68">
        <v>0</v>
      </c>
    </row>
    <row r="40" spans="1:4" x14ac:dyDescent="0.25">
      <c r="A40" s="67" t="s">
        <v>87</v>
      </c>
      <c r="B40" s="2" t="s">
        <v>88</v>
      </c>
      <c r="C40" s="68">
        <v>-6100</v>
      </c>
      <c r="D40" s="68">
        <v>0</v>
      </c>
    </row>
    <row r="41" spans="1:4" x14ac:dyDescent="0.25">
      <c r="A41" s="64"/>
      <c r="B41" s="2" t="s">
        <v>73</v>
      </c>
      <c r="C41" s="68">
        <v>-6100</v>
      </c>
      <c r="D41" s="68">
        <v>0</v>
      </c>
    </row>
    <row r="42" spans="1:4" x14ac:dyDescent="0.25">
      <c r="A42" s="67" t="s">
        <v>89</v>
      </c>
      <c r="B42" s="2" t="s">
        <v>90</v>
      </c>
      <c r="C42" s="68">
        <v>-120744</v>
      </c>
      <c r="D42" s="68">
        <v>5000</v>
      </c>
    </row>
    <row r="43" spans="1:4" x14ac:dyDescent="0.25">
      <c r="A43" s="67"/>
      <c r="B43" s="2" t="s">
        <v>73</v>
      </c>
      <c r="C43" s="68">
        <v>-34000</v>
      </c>
      <c r="D43" s="68">
        <v>0</v>
      </c>
    </row>
    <row r="44" spans="1:4" x14ac:dyDescent="0.25">
      <c r="A44" s="64"/>
      <c r="B44" s="2" t="s">
        <v>64</v>
      </c>
      <c r="C44" s="68">
        <v>-86744</v>
      </c>
      <c r="D44" s="68">
        <v>5000</v>
      </c>
    </row>
    <row r="45" spans="1:4" x14ac:dyDescent="0.25">
      <c r="A45" s="67" t="s">
        <v>91</v>
      </c>
      <c r="B45" s="2" t="s">
        <v>92</v>
      </c>
      <c r="C45" s="68">
        <v>-122000</v>
      </c>
      <c r="D45" s="68">
        <v>0</v>
      </c>
    </row>
    <row r="46" spans="1:4" x14ac:dyDescent="0.25">
      <c r="A46" s="64"/>
      <c r="B46" s="2" t="s">
        <v>64</v>
      </c>
      <c r="C46" s="68">
        <v>-122000</v>
      </c>
      <c r="D46" s="68">
        <v>0</v>
      </c>
    </row>
    <row r="47" spans="1:4" ht="24" customHeight="1" x14ac:dyDescent="0.25">
      <c r="A47" s="66" t="s">
        <v>93</v>
      </c>
      <c r="B47" s="5" t="s">
        <v>94</v>
      </c>
      <c r="C47" s="65">
        <v>-349233</v>
      </c>
      <c r="D47" s="65">
        <v>3211</v>
      </c>
    </row>
    <row r="48" spans="1:4" x14ac:dyDescent="0.25">
      <c r="A48" s="66"/>
      <c r="B48" s="5" t="s">
        <v>58</v>
      </c>
      <c r="C48" s="65">
        <v>-53400</v>
      </c>
      <c r="D48" s="65">
        <v>3211</v>
      </c>
    </row>
    <row r="49" spans="1:4" ht="18.75" customHeight="1" x14ac:dyDescent="0.25">
      <c r="A49" s="69"/>
      <c r="B49" s="5" t="s">
        <v>59</v>
      </c>
      <c r="C49" s="65">
        <v>-295833</v>
      </c>
      <c r="D49" s="65">
        <v>0</v>
      </c>
    </row>
    <row r="50" spans="1:4" ht="15.75" customHeight="1" x14ac:dyDescent="0.25">
      <c r="A50" s="67" t="s">
        <v>95</v>
      </c>
      <c r="B50" s="2" t="s">
        <v>96</v>
      </c>
      <c r="C50" s="68">
        <v>-68000</v>
      </c>
      <c r="D50" s="68">
        <v>0</v>
      </c>
    </row>
    <row r="51" spans="1:4" ht="15.75" customHeight="1" x14ac:dyDescent="0.25">
      <c r="A51" s="69"/>
      <c r="B51" s="2" t="s">
        <v>73</v>
      </c>
      <c r="C51" s="68">
        <v>-45000</v>
      </c>
      <c r="D51" s="68">
        <v>0</v>
      </c>
    </row>
    <row r="52" spans="1:4" x14ac:dyDescent="0.25">
      <c r="A52" s="69"/>
      <c r="B52" s="2" t="s">
        <v>64</v>
      </c>
      <c r="C52" s="68">
        <v>-23000</v>
      </c>
      <c r="D52" s="68">
        <v>0</v>
      </c>
    </row>
    <row r="53" spans="1:4" x14ac:dyDescent="0.25">
      <c r="A53" s="67" t="s">
        <v>97</v>
      </c>
      <c r="B53" s="2" t="s">
        <v>98</v>
      </c>
      <c r="C53" s="68">
        <v>-74600</v>
      </c>
      <c r="D53" s="68">
        <v>0</v>
      </c>
    </row>
    <row r="54" spans="1:4" x14ac:dyDescent="0.25">
      <c r="A54" s="69"/>
      <c r="B54" s="2" t="s">
        <v>73</v>
      </c>
      <c r="C54" s="68">
        <v>0</v>
      </c>
      <c r="D54" s="68">
        <v>0</v>
      </c>
    </row>
    <row r="55" spans="1:4" x14ac:dyDescent="0.25">
      <c r="A55" s="64"/>
      <c r="B55" s="2" t="s">
        <v>64</v>
      </c>
      <c r="C55" s="68">
        <v>-74600</v>
      </c>
      <c r="D55" s="68">
        <v>0</v>
      </c>
    </row>
    <row r="56" spans="1:4" x14ac:dyDescent="0.25">
      <c r="A56" s="67" t="s">
        <v>99</v>
      </c>
      <c r="B56" s="2" t="s">
        <v>100</v>
      </c>
      <c r="C56" s="68">
        <v>-158233</v>
      </c>
      <c r="D56" s="68">
        <v>3211</v>
      </c>
    </row>
    <row r="57" spans="1:4" x14ac:dyDescent="0.25">
      <c r="A57" s="64"/>
      <c r="B57" s="2" t="s">
        <v>64</v>
      </c>
      <c r="C57" s="68">
        <v>-158233</v>
      </c>
      <c r="D57" s="68">
        <v>3211</v>
      </c>
    </row>
    <row r="58" spans="1:4" x14ac:dyDescent="0.25">
      <c r="A58" s="67" t="s">
        <v>101</v>
      </c>
      <c r="B58" s="2" t="s">
        <v>102</v>
      </c>
      <c r="C58" s="68">
        <v>-48400</v>
      </c>
      <c r="D58" s="68">
        <v>0</v>
      </c>
    </row>
    <row r="59" spans="1:4" x14ac:dyDescent="0.25">
      <c r="A59" s="69"/>
      <c r="B59" s="2" t="s">
        <v>73</v>
      </c>
      <c r="C59" s="68">
        <v>-8400</v>
      </c>
      <c r="D59" s="68">
        <v>0</v>
      </c>
    </row>
    <row r="60" spans="1:4" x14ac:dyDescent="0.25">
      <c r="A60" s="69"/>
      <c r="B60" s="2" t="s">
        <v>64</v>
      </c>
      <c r="C60" s="68">
        <v>-40000</v>
      </c>
      <c r="D60" s="68">
        <v>0</v>
      </c>
    </row>
    <row r="61" spans="1:4" x14ac:dyDescent="0.25">
      <c r="A61" s="66" t="s">
        <v>103</v>
      </c>
      <c r="B61" s="5" t="s">
        <v>104</v>
      </c>
      <c r="C61" s="65">
        <v>-254049</v>
      </c>
      <c r="D61" s="65">
        <v>0</v>
      </c>
    </row>
    <row r="62" spans="1:4" hidden="1" x14ac:dyDescent="0.25">
      <c r="A62" s="66"/>
      <c r="B62" s="5" t="s">
        <v>58</v>
      </c>
      <c r="C62" s="65">
        <v>0</v>
      </c>
      <c r="D62" s="65"/>
    </row>
    <row r="63" spans="1:4" x14ac:dyDescent="0.25">
      <c r="A63" s="64"/>
      <c r="B63" s="5" t="s">
        <v>59</v>
      </c>
      <c r="C63" s="65">
        <v>-254049</v>
      </c>
      <c r="D63" s="65">
        <v>0</v>
      </c>
    </row>
    <row r="64" spans="1:4" x14ac:dyDescent="0.25">
      <c r="A64" s="67" t="s">
        <v>105</v>
      </c>
      <c r="B64" s="2" t="s">
        <v>106</v>
      </c>
      <c r="C64" s="68">
        <v>-7000</v>
      </c>
      <c r="D64" s="68">
        <v>0</v>
      </c>
    </row>
    <row r="65" spans="1:4" x14ac:dyDescent="0.25">
      <c r="A65" s="64"/>
      <c r="B65" s="2" t="s">
        <v>64</v>
      </c>
      <c r="C65" s="68">
        <v>-7000</v>
      </c>
      <c r="D65" s="68">
        <v>0</v>
      </c>
    </row>
    <row r="66" spans="1:4" hidden="1" x14ac:dyDescent="0.25">
      <c r="A66" s="67" t="s">
        <v>107</v>
      </c>
      <c r="B66" s="2" t="s">
        <v>108</v>
      </c>
      <c r="C66" s="68">
        <v>0</v>
      </c>
      <c r="D66" s="68">
        <v>0</v>
      </c>
    </row>
    <row r="67" spans="1:4" hidden="1" x14ac:dyDescent="0.25">
      <c r="A67" s="64"/>
      <c r="B67" s="2" t="s">
        <v>73</v>
      </c>
      <c r="C67" s="68">
        <v>0</v>
      </c>
      <c r="D67" s="68">
        <v>0</v>
      </c>
    </row>
    <row r="68" spans="1:4" x14ac:dyDescent="0.25">
      <c r="A68" s="67" t="s">
        <v>109</v>
      </c>
      <c r="B68" s="2" t="s">
        <v>110</v>
      </c>
      <c r="C68" s="68">
        <v>-233771</v>
      </c>
      <c r="D68" s="68">
        <v>0</v>
      </c>
    </row>
    <row r="69" spans="1:4" x14ac:dyDescent="0.25">
      <c r="A69" s="64"/>
      <c r="B69" s="2" t="s">
        <v>64</v>
      </c>
      <c r="C69" s="68">
        <v>-233771</v>
      </c>
      <c r="D69" s="68">
        <v>0</v>
      </c>
    </row>
    <row r="70" spans="1:4" x14ac:dyDescent="0.25">
      <c r="A70" s="67" t="s">
        <v>111</v>
      </c>
      <c r="B70" s="2" t="s">
        <v>112</v>
      </c>
      <c r="C70" s="68">
        <v>-13278</v>
      </c>
      <c r="D70" s="68">
        <v>0</v>
      </c>
    </row>
    <row r="71" spans="1:4" x14ac:dyDescent="0.25">
      <c r="A71" s="64"/>
      <c r="B71" s="2" t="s">
        <v>64</v>
      </c>
      <c r="C71" s="68">
        <v>-13278</v>
      </c>
      <c r="D71" s="68">
        <v>0</v>
      </c>
    </row>
    <row r="72" spans="1:4" x14ac:dyDescent="0.25">
      <c r="A72" s="66" t="s">
        <v>113</v>
      </c>
      <c r="B72" s="5" t="s">
        <v>114</v>
      </c>
      <c r="C72" s="65">
        <v>-68000</v>
      </c>
      <c r="D72" s="65">
        <v>0</v>
      </c>
    </row>
    <row r="73" spans="1:4" x14ac:dyDescent="0.25">
      <c r="A73" s="66"/>
      <c r="B73" s="5" t="s">
        <v>58</v>
      </c>
      <c r="C73" s="65">
        <v>-7000</v>
      </c>
      <c r="D73" s="65">
        <v>0</v>
      </c>
    </row>
    <row r="74" spans="1:4" x14ac:dyDescent="0.25">
      <c r="A74" s="64"/>
      <c r="B74" s="5" t="s">
        <v>59</v>
      </c>
      <c r="C74" s="65">
        <v>-61000</v>
      </c>
      <c r="D74" s="65">
        <v>0</v>
      </c>
    </row>
    <row r="75" spans="1:4" hidden="1" x14ac:dyDescent="0.25">
      <c r="A75" s="67" t="s">
        <v>115</v>
      </c>
      <c r="B75" s="2" t="s">
        <v>116</v>
      </c>
      <c r="C75" s="68">
        <v>0</v>
      </c>
      <c r="D75" s="68">
        <v>0</v>
      </c>
    </row>
    <row r="76" spans="1:4" hidden="1" x14ac:dyDescent="0.25">
      <c r="A76" s="64"/>
      <c r="B76" s="2" t="s">
        <v>64</v>
      </c>
      <c r="C76" s="68">
        <v>0</v>
      </c>
      <c r="D76" s="68">
        <v>0</v>
      </c>
    </row>
    <row r="77" spans="1:4" x14ac:dyDescent="0.25">
      <c r="A77" s="67" t="s">
        <v>117</v>
      </c>
      <c r="B77" s="2" t="s">
        <v>118</v>
      </c>
      <c r="C77" s="68">
        <v>-35000</v>
      </c>
      <c r="D77" s="68">
        <v>0</v>
      </c>
    </row>
    <row r="78" spans="1:4" x14ac:dyDescent="0.25">
      <c r="A78" s="64"/>
      <c r="B78" s="2" t="s">
        <v>64</v>
      </c>
      <c r="C78" s="68">
        <v>-35000</v>
      </c>
      <c r="D78" s="68">
        <v>0</v>
      </c>
    </row>
    <row r="79" spans="1:4" x14ac:dyDescent="0.25">
      <c r="A79" s="67" t="s">
        <v>119</v>
      </c>
      <c r="B79" s="2" t="s">
        <v>120</v>
      </c>
      <c r="C79" s="68">
        <v>-33000</v>
      </c>
      <c r="D79" s="68">
        <v>0</v>
      </c>
    </row>
    <row r="80" spans="1:4" x14ac:dyDescent="0.25">
      <c r="A80" s="67"/>
      <c r="B80" s="2" t="s">
        <v>73</v>
      </c>
      <c r="C80" s="68">
        <v>-7000</v>
      </c>
      <c r="D80" s="68">
        <v>0</v>
      </c>
    </row>
    <row r="81" spans="1:4" x14ac:dyDescent="0.25">
      <c r="A81" s="64"/>
      <c r="B81" s="2" t="s">
        <v>64</v>
      </c>
      <c r="C81" s="68">
        <v>-26000</v>
      </c>
      <c r="D81" s="68">
        <v>0</v>
      </c>
    </row>
    <row r="82" spans="1:4" hidden="1" x14ac:dyDescent="0.25">
      <c r="A82" s="67" t="s">
        <v>121</v>
      </c>
      <c r="B82" s="2" t="s">
        <v>122</v>
      </c>
      <c r="C82" s="68">
        <v>0</v>
      </c>
      <c r="D82" s="68">
        <v>0</v>
      </c>
    </row>
    <row r="83" spans="1:4" hidden="1" x14ac:dyDescent="0.25">
      <c r="A83" s="64"/>
      <c r="B83" s="2" t="s">
        <v>64</v>
      </c>
      <c r="C83" s="68">
        <v>0</v>
      </c>
      <c r="D83" s="68">
        <v>0</v>
      </c>
    </row>
    <row r="84" spans="1:4" x14ac:dyDescent="0.25">
      <c r="A84" s="66" t="s">
        <v>123</v>
      </c>
      <c r="B84" s="5" t="s">
        <v>124</v>
      </c>
      <c r="C84" s="65">
        <v>-951122</v>
      </c>
      <c r="D84" s="65">
        <v>-463032</v>
      </c>
    </row>
    <row r="85" spans="1:4" x14ac:dyDescent="0.25">
      <c r="A85" s="64"/>
      <c r="B85" s="5" t="s">
        <v>58</v>
      </c>
      <c r="C85" s="65">
        <v>-711838</v>
      </c>
      <c r="D85" s="65">
        <v>-500000</v>
      </c>
    </row>
    <row r="86" spans="1:4" x14ac:dyDescent="0.25">
      <c r="A86" s="64"/>
      <c r="B86" s="5" t="s">
        <v>59</v>
      </c>
      <c r="C86" s="65">
        <v>-239284</v>
      </c>
      <c r="D86" s="65">
        <v>36968</v>
      </c>
    </row>
    <row r="87" spans="1:4" x14ac:dyDescent="0.25">
      <c r="A87" s="67" t="s">
        <v>125</v>
      </c>
      <c r="B87" s="2" t="s">
        <v>126</v>
      </c>
      <c r="C87" s="68">
        <v>-230433</v>
      </c>
      <c r="D87" s="68">
        <v>0</v>
      </c>
    </row>
    <row r="88" spans="1:4" x14ac:dyDescent="0.25">
      <c r="A88" s="64"/>
      <c r="B88" s="2" t="s">
        <v>73</v>
      </c>
      <c r="C88" s="68">
        <v>0</v>
      </c>
      <c r="D88" s="68">
        <v>0</v>
      </c>
    </row>
    <row r="89" spans="1:4" x14ac:dyDescent="0.25">
      <c r="A89" s="64"/>
      <c r="B89" s="2" t="s">
        <v>64</v>
      </c>
      <c r="C89" s="68">
        <v>-230433</v>
      </c>
      <c r="D89" s="68">
        <v>0</v>
      </c>
    </row>
    <row r="90" spans="1:4" hidden="1" x14ac:dyDescent="0.25">
      <c r="A90" s="67" t="s">
        <v>127</v>
      </c>
      <c r="B90" s="2" t="s">
        <v>128</v>
      </c>
      <c r="C90" s="68">
        <v>0</v>
      </c>
      <c r="D90" s="68">
        <v>0</v>
      </c>
    </row>
    <row r="91" spans="1:4" hidden="1" x14ac:dyDescent="0.25">
      <c r="A91" s="64"/>
      <c r="B91" s="2" t="s">
        <v>73</v>
      </c>
      <c r="C91" s="68">
        <v>0</v>
      </c>
      <c r="D91" s="68">
        <v>0</v>
      </c>
    </row>
    <row r="92" spans="1:4" x14ac:dyDescent="0.25">
      <c r="A92" s="67" t="s">
        <v>129</v>
      </c>
      <c r="B92" s="2" t="s">
        <v>130</v>
      </c>
      <c r="C92" s="68">
        <v>65796</v>
      </c>
      <c r="D92" s="68">
        <v>0</v>
      </c>
    </row>
    <row r="93" spans="1:4" x14ac:dyDescent="0.25">
      <c r="A93" s="64"/>
      <c r="B93" s="2" t="s">
        <v>73</v>
      </c>
      <c r="C93" s="68">
        <v>0</v>
      </c>
      <c r="D93" s="68">
        <v>0</v>
      </c>
    </row>
    <row r="94" spans="1:4" x14ac:dyDescent="0.25">
      <c r="A94" s="64"/>
      <c r="B94" s="2" t="s">
        <v>64</v>
      </c>
      <c r="C94" s="68">
        <v>65796</v>
      </c>
      <c r="D94" s="68">
        <v>0</v>
      </c>
    </row>
    <row r="95" spans="1:4" x14ac:dyDescent="0.25">
      <c r="A95" s="67" t="s">
        <v>131</v>
      </c>
      <c r="B95" s="2" t="s">
        <v>132</v>
      </c>
      <c r="C95" s="68">
        <v>-246338</v>
      </c>
      <c r="D95" s="68">
        <v>0</v>
      </c>
    </row>
    <row r="96" spans="1:4" x14ac:dyDescent="0.25">
      <c r="A96" s="64"/>
      <c r="B96" s="2" t="s">
        <v>73</v>
      </c>
      <c r="C96" s="68">
        <v>-196838</v>
      </c>
      <c r="D96" s="68">
        <v>0</v>
      </c>
    </row>
    <row r="97" spans="1:4" x14ac:dyDescent="0.25">
      <c r="A97" s="64"/>
      <c r="B97" s="2" t="s">
        <v>64</v>
      </c>
      <c r="C97" s="68">
        <v>-49500</v>
      </c>
      <c r="D97" s="68">
        <v>0</v>
      </c>
    </row>
    <row r="98" spans="1:4" x14ac:dyDescent="0.25">
      <c r="A98" s="67" t="s">
        <v>133</v>
      </c>
      <c r="B98" s="2" t="s">
        <v>134</v>
      </c>
      <c r="C98" s="68">
        <v>-62292</v>
      </c>
      <c r="D98" s="68">
        <v>-3032</v>
      </c>
    </row>
    <row r="99" spans="1:4" x14ac:dyDescent="0.25">
      <c r="A99" s="64"/>
      <c r="B99" s="2" t="s">
        <v>64</v>
      </c>
      <c r="C99" s="68">
        <v>-62292</v>
      </c>
      <c r="D99" s="68">
        <v>-3032</v>
      </c>
    </row>
    <row r="100" spans="1:4" x14ac:dyDescent="0.25">
      <c r="A100" s="67" t="s">
        <v>135</v>
      </c>
      <c r="B100" s="2" t="s">
        <v>136</v>
      </c>
      <c r="C100" s="68">
        <v>-53193</v>
      </c>
      <c r="D100" s="68">
        <v>0</v>
      </c>
    </row>
    <row r="101" spans="1:4" x14ac:dyDescent="0.25">
      <c r="A101" s="64"/>
      <c r="B101" s="2" t="s">
        <v>64</v>
      </c>
      <c r="C101" s="68">
        <v>-53193</v>
      </c>
      <c r="D101" s="68">
        <v>0</v>
      </c>
    </row>
    <row r="102" spans="1:4" x14ac:dyDescent="0.25">
      <c r="A102" s="67" t="s">
        <v>137</v>
      </c>
      <c r="B102" s="2" t="s">
        <v>138</v>
      </c>
      <c r="C102" s="68">
        <v>81838</v>
      </c>
      <c r="D102" s="68">
        <v>0</v>
      </c>
    </row>
    <row r="103" spans="1:4" x14ac:dyDescent="0.25">
      <c r="A103" s="67"/>
      <c r="B103" s="2" t="s">
        <v>73</v>
      </c>
      <c r="C103" s="68">
        <v>0</v>
      </c>
      <c r="D103" s="68">
        <v>0</v>
      </c>
    </row>
    <row r="104" spans="1:4" x14ac:dyDescent="0.25">
      <c r="A104" s="64"/>
      <c r="B104" s="2" t="s">
        <v>64</v>
      </c>
      <c r="C104" s="68">
        <v>81838</v>
      </c>
      <c r="D104" s="68">
        <v>0</v>
      </c>
    </row>
    <row r="105" spans="1:4" x14ac:dyDescent="0.25">
      <c r="A105" s="67" t="s">
        <v>139</v>
      </c>
      <c r="B105" s="2" t="s">
        <v>140</v>
      </c>
      <c r="C105" s="68">
        <v>38000</v>
      </c>
      <c r="D105" s="68">
        <v>40000</v>
      </c>
    </row>
    <row r="106" spans="1:4" x14ac:dyDescent="0.25">
      <c r="A106" s="67"/>
      <c r="B106" s="2" t="s">
        <v>73</v>
      </c>
      <c r="C106" s="68">
        <v>0</v>
      </c>
      <c r="D106" s="68">
        <v>0</v>
      </c>
    </row>
    <row r="107" spans="1:4" x14ac:dyDescent="0.25">
      <c r="A107" s="64"/>
      <c r="B107" s="2" t="s">
        <v>64</v>
      </c>
      <c r="C107" s="68">
        <v>38000</v>
      </c>
      <c r="D107" s="68">
        <v>40000</v>
      </c>
    </row>
    <row r="108" spans="1:4" x14ac:dyDescent="0.25">
      <c r="A108" s="67" t="s">
        <v>141</v>
      </c>
      <c r="B108" s="2" t="s">
        <v>142</v>
      </c>
      <c r="C108" s="68">
        <v>-544500</v>
      </c>
      <c r="D108" s="68">
        <v>-500000</v>
      </c>
    </row>
    <row r="109" spans="1:4" x14ac:dyDescent="0.25">
      <c r="A109" s="67"/>
      <c r="B109" s="2" t="s">
        <v>73</v>
      </c>
      <c r="C109" s="68">
        <v>-515000</v>
      </c>
      <c r="D109" s="68">
        <v>-500000</v>
      </c>
    </row>
    <row r="110" spans="1:4" x14ac:dyDescent="0.25">
      <c r="A110" s="64"/>
      <c r="B110" s="2" t="s">
        <v>64</v>
      </c>
      <c r="C110" s="68">
        <v>-29500</v>
      </c>
      <c r="D110" s="68">
        <v>0</v>
      </c>
    </row>
    <row r="111" spans="1:4" x14ac:dyDescent="0.25">
      <c r="A111" s="66" t="s">
        <v>143</v>
      </c>
      <c r="B111" s="5" t="s">
        <v>144</v>
      </c>
      <c r="C111" s="65">
        <v>-31858</v>
      </c>
      <c r="D111" s="65">
        <v>992479</v>
      </c>
    </row>
    <row r="112" spans="1:4" x14ac:dyDescent="0.25">
      <c r="A112" s="66"/>
      <c r="B112" s="5" t="s">
        <v>58</v>
      </c>
      <c r="C112" s="65">
        <v>122480</v>
      </c>
      <c r="D112" s="65">
        <v>58617</v>
      </c>
    </row>
    <row r="113" spans="1:4" x14ac:dyDescent="0.25">
      <c r="A113" s="64"/>
      <c r="B113" s="5" t="s">
        <v>59</v>
      </c>
      <c r="C113" s="65">
        <v>-154338</v>
      </c>
      <c r="D113" s="65">
        <v>933862</v>
      </c>
    </row>
    <row r="114" spans="1:4" x14ac:dyDescent="0.25">
      <c r="A114" s="67" t="s">
        <v>145</v>
      </c>
      <c r="B114" s="2" t="s">
        <v>146</v>
      </c>
      <c r="C114" s="68">
        <v>-355692</v>
      </c>
      <c r="D114" s="68">
        <v>42381</v>
      </c>
    </row>
    <row r="115" spans="1:4" x14ac:dyDescent="0.25">
      <c r="A115" s="67"/>
      <c r="B115" s="2" t="s">
        <v>73</v>
      </c>
      <c r="C115" s="68">
        <v>88003</v>
      </c>
      <c r="D115" s="68">
        <v>4140</v>
      </c>
    </row>
    <row r="116" spans="1:4" x14ac:dyDescent="0.25">
      <c r="A116" s="64"/>
      <c r="B116" s="2" t="s">
        <v>64</v>
      </c>
      <c r="C116" s="68">
        <v>-443695</v>
      </c>
      <c r="D116" s="68">
        <v>38241</v>
      </c>
    </row>
    <row r="117" spans="1:4" x14ac:dyDescent="0.25">
      <c r="A117" s="67" t="s">
        <v>147</v>
      </c>
      <c r="B117" s="2" t="s">
        <v>148</v>
      </c>
      <c r="C117" s="68">
        <v>1035742</v>
      </c>
      <c r="D117" s="68">
        <v>1059174</v>
      </c>
    </row>
    <row r="118" spans="1:4" x14ac:dyDescent="0.25">
      <c r="A118" s="64"/>
      <c r="B118" s="2" t="s">
        <v>64</v>
      </c>
      <c r="C118" s="68">
        <v>1035742</v>
      </c>
      <c r="D118" s="68">
        <v>1059174</v>
      </c>
    </row>
    <row r="119" spans="1:4" x14ac:dyDescent="0.25">
      <c r="A119" s="67" t="s">
        <v>149</v>
      </c>
      <c r="B119" s="2" t="s">
        <v>150</v>
      </c>
      <c r="C119" s="68">
        <v>-327408</v>
      </c>
      <c r="D119" s="68">
        <v>-327408</v>
      </c>
    </row>
    <row r="120" spans="1:4" x14ac:dyDescent="0.25">
      <c r="A120" s="64"/>
      <c r="B120" s="2" t="s">
        <v>64</v>
      </c>
      <c r="C120" s="68">
        <v>-327408</v>
      </c>
      <c r="D120" s="68">
        <v>-327408</v>
      </c>
    </row>
    <row r="121" spans="1:4" x14ac:dyDescent="0.25">
      <c r="A121" s="67" t="s">
        <v>151</v>
      </c>
      <c r="B121" s="2" t="s">
        <v>152</v>
      </c>
      <c r="C121" s="68">
        <v>142625</v>
      </c>
      <c r="D121" s="68">
        <v>142553</v>
      </c>
    </row>
    <row r="122" spans="1:4" x14ac:dyDescent="0.25">
      <c r="A122" s="67"/>
      <c r="B122" s="2" t="s">
        <v>73</v>
      </c>
      <c r="C122" s="68">
        <v>72</v>
      </c>
      <c r="D122" s="68">
        <v>72</v>
      </c>
    </row>
    <row r="123" spans="1:4" x14ac:dyDescent="0.25">
      <c r="A123" s="64"/>
      <c r="B123" s="2" t="s">
        <v>64</v>
      </c>
      <c r="C123" s="68">
        <v>142553</v>
      </c>
      <c r="D123" s="68">
        <v>142553</v>
      </c>
    </row>
    <row r="124" spans="1:4" x14ac:dyDescent="0.25">
      <c r="A124" s="67" t="s">
        <v>153</v>
      </c>
      <c r="B124" s="2" t="s">
        <v>154</v>
      </c>
      <c r="C124" s="68">
        <v>-40000</v>
      </c>
      <c r="D124" s="68">
        <v>-40000</v>
      </c>
    </row>
    <row r="125" spans="1:4" x14ac:dyDescent="0.25">
      <c r="A125" s="64"/>
      <c r="B125" s="2" t="s">
        <v>64</v>
      </c>
      <c r="C125" s="68">
        <v>-40000</v>
      </c>
      <c r="D125" s="68">
        <v>-40000</v>
      </c>
    </row>
    <row r="126" spans="1:4" x14ac:dyDescent="0.25">
      <c r="A126" s="67" t="s">
        <v>155</v>
      </c>
      <c r="B126" s="2" t="s">
        <v>156</v>
      </c>
      <c r="C126" s="68">
        <v>74422</v>
      </c>
      <c r="D126" s="68">
        <v>155428</v>
      </c>
    </row>
    <row r="127" spans="1:4" x14ac:dyDescent="0.25">
      <c r="A127" s="67"/>
      <c r="B127" s="2" t="s">
        <v>73</v>
      </c>
      <c r="C127" s="68">
        <v>82546</v>
      </c>
      <c r="D127" s="68">
        <v>82546</v>
      </c>
    </row>
    <row r="128" spans="1:4" x14ac:dyDescent="0.25">
      <c r="A128" s="64"/>
      <c r="B128" s="2" t="s">
        <v>64</v>
      </c>
      <c r="C128" s="68">
        <v>-8124</v>
      </c>
      <c r="D128" s="68">
        <v>72882</v>
      </c>
    </row>
    <row r="129" spans="1:4" x14ac:dyDescent="0.25">
      <c r="A129" s="67" t="s">
        <v>157</v>
      </c>
      <c r="B129" s="2" t="s">
        <v>158</v>
      </c>
      <c r="C129" s="68">
        <v>-63298</v>
      </c>
      <c r="D129" s="68">
        <v>-42470</v>
      </c>
    </row>
    <row r="130" spans="1:4" x14ac:dyDescent="0.25">
      <c r="A130" s="67"/>
      <c r="B130" s="2" t="s">
        <v>73</v>
      </c>
      <c r="C130" s="68">
        <v>-42470</v>
      </c>
      <c r="D130" s="68">
        <v>-42470</v>
      </c>
    </row>
    <row r="131" spans="1:4" x14ac:dyDescent="0.25">
      <c r="A131" s="64"/>
      <c r="B131" s="2" t="s">
        <v>64</v>
      </c>
      <c r="C131" s="68">
        <v>-20828</v>
      </c>
      <c r="D131" s="68">
        <v>0</v>
      </c>
    </row>
    <row r="132" spans="1:4" x14ac:dyDescent="0.25">
      <c r="A132" s="67" t="s">
        <v>159</v>
      </c>
      <c r="B132" s="2" t="s">
        <v>160</v>
      </c>
      <c r="C132" s="68">
        <v>-304041</v>
      </c>
      <c r="D132" s="68">
        <v>-1071</v>
      </c>
    </row>
    <row r="133" spans="1:4" x14ac:dyDescent="0.25">
      <c r="A133" s="67"/>
      <c r="B133" s="2" t="s">
        <v>73</v>
      </c>
      <c r="C133" s="68">
        <v>14329</v>
      </c>
      <c r="D133" s="68">
        <v>14329</v>
      </c>
    </row>
    <row r="134" spans="1:4" x14ac:dyDescent="0.25">
      <c r="A134" s="64"/>
      <c r="B134" s="2" t="s">
        <v>64</v>
      </c>
      <c r="C134" s="68">
        <v>-318370</v>
      </c>
      <c r="D134" s="68">
        <v>-15400</v>
      </c>
    </row>
    <row r="135" spans="1:4" x14ac:dyDescent="0.25">
      <c r="A135" s="67" t="s">
        <v>161</v>
      </c>
      <c r="B135" s="2" t="s">
        <v>162</v>
      </c>
      <c r="C135" s="68">
        <v>4000</v>
      </c>
      <c r="D135" s="68">
        <v>4000</v>
      </c>
    </row>
    <row r="136" spans="1:4" x14ac:dyDescent="0.25">
      <c r="A136" s="67"/>
      <c r="B136" s="2" t="s">
        <v>73</v>
      </c>
      <c r="C136" s="68">
        <v>0</v>
      </c>
      <c r="D136" s="68">
        <v>0</v>
      </c>
    </row>
    <row r="137" spans="1:4" x14ac:dyDescent="0.25">
      <c r="A137" s="64"/>
      <c r="B137" s="2" t="s">
        <v>64</v>
      </c>
      <c r="C137" s="68">
        <v>4000</v>
      </c>
      <c r="D137" s="68">
        <v>4000</v>
      </c>
    </row>
    <row r="138" spans="1:4" x14ac:dyDescent="0.25">
      <c r="A138" s="67" t="s">
        <v>163</v>
      </c>
      <c r="B138" s="2" t="s">
        <v>164</v>
      </c>
      <c r="C138" s="68">
        <v>-135208</v>
      </c>
      <c r="D138" s="68">
        <v>-180</v>
      </c>
    </row>
    <row r="139" spans="1:4" x14ac:dyDescent="0.25">
      <c r="A139" s="67"/>
      <c r="B139" s="2" t="s">
        <v>73</v>
      </c>
      <c r="C139" s="68">
        <v>-20000</v>
      </c>
      <c r="D139" s="68">
        <v>0</v>
      </c>
    </row>
    <row r="140" spans="1:4" x14ac:dyDescent="0.25">
      <c r="A140" s="67"/>
      <c r="B140" s="2" t="s">
        <v>64</v>
      </c>
      <c r="C140" s="68">
        <v>-115208</v>
      </c>
      <c r="D140" s="68">
        <v>-180</v>
      </c>
    </row>
    <row r="141" spans="1:4" x14ac:dyDescent="0.25">
      <c r="A141" s="67" t="s">
        <v>165</v>
      </c>
      <c r="B141" s="2" t="s">
        <v>166</v>
      </c>
      <c r="C141" s="68">
        <v>-63000</v>
      </c>
      <c r="D141" s="68">
        <v>0</v>
      </c>
    </row>
    <row r="142" spans="1:4" x14ac:dyDescent="0.25">
      <c r="A142" s="67"/>
      <c r="B142" s="2" t="s">
        <v>73</v>
      </c>
      <c r="C142" s="68">
        <v>0</v>
      </c>
      <c r="D142" s="68">
        <v>0</v>
      </c>
    </row>
    <row r="143" spans="1:4" x14ac:dyDescent="0.25">
      <c r="A143" s="67"/>
      <c r="B143" s="2" t="s">
        <v>64</v>
      </c>
      <c r="C143" s="68">
        <v>-63000</v>
      </c>
      <c r="D143" s="68">
        <v>0</v>
      </c>
    </row>
    <row r="144" spans="1:4" x14ac:dyDescent="0.25">
      <c r="A144" s="69">
        <v>10</v>
      </c>
      <c r="B144" s="5" t="s">
        <v>16</v>
      </c>
      <c r="C144" s="65">
        <v>511481</v>
      </c>
      <c r="D144" s="65">
        <v>199660</v>
      </c>
    </row>
    <row r="145" spans="1:4" x14ac:dyDescent="0.25">
      <c r="A145" s="69"/>
      <c r="B145" s="5" t="s">
        <v>58</v>
      </c>
      <c r="C145" s="65">
        <v>108801</v>
      </c>
      <c r="D145" s="65">
        <v>63511</v>
      </c>
    </row>
    <row r="146" spans="1:4" x14ac:dyDescent="0.25">
      <c r="A146" s="64"/>
      <c r="B146" s="5" t="s">
        <v>59</v>
      </c>
      <c r="C146" s="65">
        <v>402680</v>
      </c>
      <c r="D146" s="65">
        <v>136149</v>
      </c>
    </row>
    <row r="147" spans="1:4" x14ac:dyDescent="0.25">
      <c r="A147" s="64">
        <v>10120</v>
      </c>
      <c r="B147" s="2" t="s">
        <v>167</v>
      </c>
      <c r="C147" s="68">
        <v>0</v>
      </c>
      <c r="D147" s="68">
        <v>0</v>
      </c>
    </row>
    <row r="148" spans="1:4" x14ac:dyDescent="0.25">
      <c r="A148" s="64"/>
      <c r="B148" s="2" t="s">
        <v>64</v>
      </c>
      <c r="C148" s="68">
        <v>0</v>
      </c>
      <c r="D148" s="68">
        <v>0</v>
      </c>
    </row>
    <row r="149" spans="1:4" x14ac:dyDescent="0.25">
      <c r="A149" s="64">
        <v>10121</v>
      </c>
      <c r="B149" s="2" t="s">
        <v>168</v>
      </c>
      <c r="C149" s="68">
        <v>191266</v>
      </c>
      <c r="D149" s="68">
        <v>163446</v>
      </c>
    </row>
    <row r="150" spans="1:4" x14ac:dyDescent="0.25">
      <c r="A150" s="64"/>
      <c r="B150" s="2" t="s">
        <v>73</v>
      </c>
      <c r="C150" s="68">
        <v>138000</v>
      </c>
      <c r="D150" s="68">
        <v>113000</v>
      </c>
    </row>
    <row r="151" spans="1:4" x14ac:dyDescent="0.25">
      <c r="A151" s="64"/>
      <c r="B151" s="2" t="s">
        <v>64</v>
      </c>
      <c r="C151" s="68">
        <v>53266</v>
      </c>
      <c r="D151" s="68">
        <v>50446</v>
      </c>
    </row>
    <row r="152" spans="1:4" x14ac:dyDescent="0.25">
      <c r="A152" s="64">
        <v>10200</v>
      </c>
      <c r="B152" s="2" t="s">
        <v>169</v>
      </c>
      <c r="C152" s="68">
        <v>301761</v>
      </c>
      <c r="D152" s="68">
        <v>20000</v>
      </c>
    </row>
    <row r="153" spans="1:4" x14ac:dyDescent="0.25">
      <c r="A153" s="64"/>
      <c r="B153" s="2" t="s">
        <v>64</v>
      </c>
      <c r="C153" s="68">
        <v>301761</v>
      </c>
      <c r="D153" s="68">
        <v>20000</v>
      </c>
    </row>
    <row r="154" spans="1:4" x14ac:dyDescent="0.25">
      <c r="A154" s="64">
        <v>10201</v>
      </c>
      <c r="B154" s="2" t="s">
        <v>170</v>
      </c>
      <c r="C154" s="68">
        <v>52807</v>
      </c>
      <c r="D154" s="68">
        <v>37705</v>
      </c>
    </row>
    <row r="155" spans="1:4" x14ac:dyDescent="0.25">
      <c r="A155" s="64"/>
      <c r="B155" s="2" t="s">
        <v>73</v>
      </c>
      <c r="C155" s="68">
        <v>5400</v>
      </c>
      <c r="D155" s="68">
        <v>0</v>
      </c>
    </row>
    <row r="156" spans="1:4" x14ac:dyDescent="0.25">
      <c r="A156" s="64"/>
      <c r="B156" s="2" t="s">
        <v>64</v>
      </c>
      <c r="C156" s="68">
        <v>47407</v>
      </c>
      <c r="D156" s="68">
        <v>37705</v>
      </c>
    </row>
    <row r="157" spans="1:4" x14ac:dyDescent="0.25">
      <c r="A157" s="64">
        <v>10400</v>
      </c>
      <c r="B157" s="2" t="s">
        <v>171</v>
      </c>
      <c r="C157" s="68">
        <v>-50792</v>
      </c>
      <c r="D157" s="68">
        <v>-50792</v>
      </c>
    </row>
    <row r="158" spans="1:4" x14ac:dyDescent="0.25">
      <c r="A158" s="64"/>
      <c r="B158" s="2" t="s">
        <v>64</v>
      </c>
      <c r="C158" s="68">
        <v>-50792</v>
      </c>
      <c r="D158" s="68">
        <v>-50792</v>
      </c>
    </row>
    <row r="159" spans="1:4" x14ac:dyDescent="0.25">
      <c r="A159" s="64">
        <v>10402</v>
      </c>
      <c r="B159" s="2" t="s">
        <v>172</v>
      </c>
      <c r="C159" s="68">
        <v>1011</v>
      </c>
      <c r="D159" s="68">
        <v>-3759</v>
      </c>
    </row>
    <row r="160" spans="1:4" x14ac:dyDescent="0.25">
      <c r="A160" s="64"/>
      <c r="B160" s="2" t="s">
        <v>73</v>
      </c>
      <c r="C160" s="68">
        <v>0</v>
      </c>
      <c r="D160" s="68">
        <v>0</v>
      </c>
    </row>
    <row r="161" spans="1:4" x14ac:dyDescent="0.25">
      <c r="A161" s="64"/>
      <c r="B161" s="2" t="s">
        <v>64</v>
      </c>
      <c r="C161" s="68">
        <v>1011</v>
      </c>
      <c r="D161" s="68">
        <v>-3759</v>
      </c>
    </row>
    <row r="162" spans="1:4" x14ac:dyDescent="0.25">
      <c r="A162" s="64">
        <v>10700</v>
      </c>
      <c r="B162" s="2" t="s">
        <v>173</v>
      </c>
      <c r="C162" s="68">
        <v>3018</v>
      </c>
      <c r="D162" s="68">
        <v>0</v>
      </c>
    </row>
    <row r="163" spans="1:4" x14ac:dyDescent="0.25">
      <c r="A163" s="64"/>
      <c r="B163" s="2" t="s">
        <v>64</v>
      </c>
      <c r="C163" s="68">
        <v>3018</v>
      </c>
      <c r="D163" s="68">
        <v>0</v>
      </c>
    </row>
    <row r="164" spans="1:4" x14ac:dyDescent="0.25">
      <c r="A164" s="64">
        <v>10701</v>
      </c>
      <c r="B164" s="2" t="s">
        <v>174</v>
      </c>
      <c r="C164" s="68">
        <v>-93825</v>
      </c>
      <c r="D164" s="68">
        <v>-93825</v>
      </c>
    </row>
    <row r="165" spans="1:4" x14ac:dyDescent="0.25">
      <c r="A165" s="64"/>
      <c r="B165" s="2" t="s">
        <v>73</v>
      </c>
      <c r="C165" s="68">
        <v>-93825</v>
      </c>
      <c r="D165" s="68">
        <v>-93825</v>
      </c>
    </row>
    <row r="166" spans="1:4" x14ac:dyDescent="0.25">
      <c r="A166" s="64">
        <v>10702</v>
      </c>
      <c r="B166" s="2" t="s">
        <v>175</v>
      </c>
      <c r="C166" s="68">
        <v>56703</v>
      </c>
      <c r="D166" s="68">
        <v>52479</v>
      </c>
    </row>
    <row r="167" spans="1:4" x14ac:dyDescent="0.25">
      <c r="A167" s="64"/>
      <c r="B167" s="2" t="s">
        <v>73</v>
      </c>
      <c r="C167" s="68">
        <v>14890</v>
      </c>
      <c r="D167" s="68">
        <v>0</v>
      </c>
    </row>
    <row r="168" spans="1:4" x14ac:dyDescent="0.25">
      <c r="A168" s="64"/>
      <c r="B168" s="2" t="s">
        <v>64</v>
      </c>
      <c r="C168" s="68">
        <v>56703</v>
      </c>
      <c r="D168" s="68">
        <v>52479</v>
      </c>
    </row>
    <row r="169" spans="1:4" x14ac:dyDescent="0.25">
      <c r="A169" s="64">
        <v>10900</v>
      </c>
      <c r="B169" s="2" t="s">
        <v>176</v>
      </c>
      <c r="C169" s="68">
        <v>34642</v>
      </c>
      <c r="D169" s="68">
        <v>74406</v>
      </c>
    </row>
    <row r="170" spans="1:4" x14ac:dyDescent="0.25">
      <c r="A170" s="64"/>
      <c r="B170" s="2" t="s">
        <v>73</v>
      </c>
      <c r="C170" s="68">
        <v>44336</v>
      </c>
      <c r="D170" s="68">
        <v>44336</v>
      </c>
    </row>
    <row r="171" spans="1:4" x14ac:dyDescent="0.25">
      <c r="A171" s="64"/>
      <c r="B171" s="2" t="s">
        <v>64</v>
      </c>
      <c r="C171" s="68">
        <v>-9694</v>
      </c>
      <c r="D171" s="68">
        <v>30070</v>
      </c>
    </row>
  </sheetData>
  <mergeCells count="2">
    <mergeCell ref="A1:D1"/>
    <mergeCell ref="B3:C3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&amp;RLisa 3
Tartu Linnavolikogu ... 2015. a 
määruse nr juurde</oddHeader>
    <oddFooter xml:space="preserve">&amp;C&amp;P+2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113" workbookViewId="0">
      <selection activeCell="C128" sqref="C128"/>
    </sheetView>
  </sheetViews>
  <sheetFormatPr defaultColWidth="9.140625" defaultRowHeight="15" x14ac:dyDescent="0.25"/>
  <cols>
    <col min="1" max="1" width="45.7109375" style="148" customWidth="1"/>
    <col min="2" max="2" width="5.5703125" style="149" customWidth="1"/>
    <col min="3" max="3" width="11.28515625" style="150" bestFit="1" customWidth="1"/>
    <col min="4" max="4" width="11.28515625" style="45" bestFit="1" customWidth="1"/>
    <col min="5" max="5" width="11.28515625" style="45" customWidth="1"/>
    <col min="6" max="6" width="11.42578125" style="45" customWidth="1"/>
    <col min="7" max="16384" width="9.140625" style="45"/>
  </cols>
  <sheetData>
    <row r="1" spans="1:6" x14ac:dyDescent="0.25">
      <c r="A1" s="178" t="s">
        <v>177</v>
      </c>
      <c r="B1" s="179"/>
      <c r="C1" s="179"/>
      <c r="D1" s="179"/>
      <c r="E1" s="179"/>
      <c r="F1" s="170"/>
    </row>
    <row r="2" spans="1:6" x14ac:dyDescent="0.25">
      <c r="A2" s="178" t="s">
        <v>20</v>
      </c>
      <c r="B2" s="170"/>
      <c r="C2" s="170"/>
      <c r="D2" s="170"/>
      <c r="E2" s="170"/>
      <c r="F2" s="170"/>
    </row>
    <row r="3" spans="1:6" x14ac:dyDescent="0.25">
      <c r="A3" s="70"/>
      <c r="B3" s="71"/>
      <c r="C3" s="72"/>
      <c r="E3" s="73" t="s">
        <v>1</v>
      </c>
    </row>
    <row r="4" spans="1:6" x14ac:dyDescent="0.25">
      <c r="A4" s="180"/>
      <c r="B4" s="74"/>
      <c r="C4" s="182" t="s">
        <v>178</v>
      </c>
      <c r="D4" s="182"/>
      <c r="E4" s="183" t="s">
        <v>179</v>
      </c>
      <c r="F4" s="176" t="s">
        <v>180</v>
      </c>
    </row>
    <row r="5" spans="1:6" ht="31.5" customHeight="1" x14ac:dyDescent="0.25">
      <c r="A5" s="181"/>
      <c r="B5" s="75"/>
      <c r="C5" s="76" t="s">
        <v>181</v>
      </c>
      <c r="D5" s="77" t="s">
        <v>182</v>
      </c>
      <c r="E5" s="183"/>
      <c r="F5" s="184"/>
    </row>
    <row r="6" spans="1:6" x14ac:dyDescent="0.25">
      <c r="A6" s="78" t="s">
        <v>183</v>
      </c>
      <c r="B6" s="79"/>
      <c r="C6" s="80">
        <f>SUM(C7:C8)</f>
        <v>-1946269</v>
      </c>
      <c r="D6" s="80">
        <f>SUM(D7:D8)</f>
        <v>-84000</v>
      </c>
      <c r="E6" s="81">
        <f>SUM(C6:D6)</f>
        <v>-2030269</v>
      </c>
      <c r="F6" s="81">
        <f>SUM(F7:F8)</f>
        <v>2193770</v>
      </c>
    </row>
    <row r="7" spans="1:6" x14ac:dyDescent="0.25">
      <c r="A7" s="82" t="s">
        <v>184</v>
      </c>
      <c r="B7" s="83" t="s">
        <v>185</v>
      </c>
      <c r="C7" s="84">
        <f>SUMIF($B14:$B157,$B7,C14:C157)</f>
        <v>-2069180</v>
      </c>
      <c r="D7" s="84">
        <f>SUMIF($B14:$B157,$B7,D14:D157)</f>
        <v>-84000</v>
      </c>
      <c r="E7" s="84">
        <f>SUMIF($B14:$B157,$B7,E14:E157)</f>
        <v>-2153180</v>
      </c>
      <c r="F7" s="84">
        <f>SUMIF($B14:$B157,$B7,F14:F157)</f>
        <v>2190770</v>
      </c>
    </row>
    <row r="8" spans="1:6" x14ac:dyDescent="0.25">
      <c r="A8" s="82" t="s">
        <v>186</v>
      </c>
      <c r="B8" s="83" t="s">
        <v>187</v>
      </c>
      <c r="C8" s="84">
        <f>SUMIF($B15:$B157,$B8,C15:C157)</f>
        <v>122911</v>
      </c>
      <c r="D8" s="84">
        <f>SUMIF($B15:$B157,$B8,D15:D157)</f>
        <v>0</v>
      </c>
      <c r="E8" s="84">
        <f>SUMIF($B15:$B157,$B8,E15:E157)</f>
        <v>122911</v>
      </c>
      <c r="F8" s="84">
        <f>SUMIF($B15:$B157,$B8,F15:F157)</f>
        <v>3000</v>
      </c>
    </row>
    <row r="9" spans="1:6" x14ac:dyDescent="0.25">
      <c r="A9" s="85"/>
      <c r="B9" s="86"/>
      <c r="C9" s="87"/>
      <c r="E9" s="88"/>
    </row>
    <row r="10" spans="1:6" x14ac:dyDescent="0.25">
      <c r="A10" s="175" t="s">
        <v>188</v>
      </c>
      <c r="B10" s="175"/>
      <c r="C10" s="175"/>
      <c r="D10" s="175"/>
      <c r="E10" s="175"/>
    </row>
    <row r="11" spans="1:6" x14ac:dyDescent="0.25">
      <c r="A11" s="89"/>
      <c r="B11" s="90"/>
      <c r="C11" s="91"/>
      <c r="E11" s="73"/>
    </row>
    <row r="12" spans="1:6" x14ac:dyDescent="0.25">
      <c r="A12" s="176" t="s">
        <v>189</v>
      </c>
      <c r="B12" s="92"/>
      <c r="C12" s="177" t="s">
        <v>178</v>
      </c>
      <c r="D12" s="177"/>
      <c r="E12" s="177" t="s">
        <v>190</v>
      </c>
      <c r="F12" s="176" t="s">
        <v>180</v>
      </c>
    </row>
    <row r="13" spans="1:6" ht="30.75" customHeight="1" x14ac:dyDescent="0.25">
      <c r="A13" s="176"/>
      <c r="B13" s="92"/>
      <c r="C13" s="93" t="s">
        <v>181</v>
      </c>
      <c r="D13" s="94" t="s">
        <v>182</v>
      </c>
      <c r="E13" s="177"/>
      <c r="F13" s="176"/>
    </row>
    <row r="14" spans="1:6" ht="21.75" customHeight="1" x14ac:dyDescent="0.25">
      <c r="A14" s="95" t="s">
        <v>8</v>
      </c>
      <c r="B14" s="96"/>
      <c r="C14" s="80">
        <f>SUM(C15)</f>
        <v>-68120</v>
      </c>
      <c r="D14" s="80">
        <f t="shared" ref="D14:F14" si="0">SUM(D15)</f>
        <v>0</v>
      </c>
      <c r="E14" s="80">
        <f t="shared" si="0"/>
        <v>-68120</v>
      </c>
      <c r="F14" s="80">
        <f t="shared" si="0"/>
        <v>31880</v>
      </c>
    </row>
    <row r="15" spans="1:6" x14ac:dyDescent="0.25">
      <c r="A15" s="97" t="s">
        <v>191</v>
      </c>
      <c r="B15" s="98"/>
      <c r="C15" s="99">
        <f>SUM(C16:C19)</f>
        <v>-68120</v>
      </c>
      <c r="D15" s="99">
        <f>SUM(D16:D19)</f>
        <v>0</v>
      </c>
      <c r="E15" s="99">
        <f t="shared" ref="E15:E19" si="1">SUM(C15:D15)</f>
        <v>-68120</v>
      </c>
      <c r="F15" s="99">
        <f>SUM(F16:F19)</f>
        <v>31880</v>
      </c>
    </row>
    <row r="16" spans="1:6" x14ac:dyDescent="0.25">
      <c r="A16" s="117" t="s">
        <v>192</v>
      </c>
      <c r="B16" s="143" t="s">
        <v>185</v>
      </c>
      <c r="C16" s="100">
        <v>31880</v>
      </c>
      <c r="D16" s="101"/>
      <c r="E16" s="100">
        <f t="shared" si="1"/>
        <v>31880</v>
      </c>
      <c r="F16" s="102">
        <v>31880</v>
      </c>
    </row>
    <row r="17" spans="1:6" ht="30" x14ac:dyDescent="0.25">
      <c r="A17" s="117" t="s">
        <v>193</v>
      </c>
      <c r="B17" s="153" t="s">
        <v>185</v>
      </c>
      <c r="C17" s="100">
        <v>-50000</v>
      </c>
      <c r="D17" s="101"/>
      <c r="E17" s="100">
        <f t="shared" si="1"/>
        <v>-50000</v>
      </c>
      <c r="F17" s="102"/>
    </row>
    <row r="18" spans="1:6" x14ac:dyDescent="0.25">
      <c r="A18" s="117" t="s">
        <v>194</v>
      </c>
      <c r="B18" s="143" t="s">
        <v>185</v>
      </c>
      <c r="C18" s="100">
        <v>-50000</v>
      </c>
      <c r="D18" s="101"/>
      <c r="E18" s="100">
        <f t="shared" si="1"/>
        <v>-50000</v>
      </c>
      <c r="F18" s="102"/>
    </row>
    <row r="19" spans="1:6" hidden="1" x14ac:dyDescent="0.25">
      <c r="A19" s="117" t="s">
        <v>195</v>
      </c>
      <c r="B19" s="143" t="s">
        <v>185</v>
      </c>
      <c r="C19" s="100"/>
      <c r="D19" s="101"/>
      <c r="E19" s="100">
        <f t="shared" si="1"/>
        <v>0</v>
      </c>
      <c r="F19" s="102"/>
    </row>
    <row r="20" spans="1:6" ht="21.75" customHeight="1" x14ac:dyDescent="0.25">
      <c r="A20" s="103" t="s">
        <v>10</v>
      </c>
      <c r="B20" s="104"/>
      <c r="C20" s="81">
        <f>C21+C22+C47+C40+C43</f>
        <v>-1030400</v>
      </c>
      <c r="D20" s="81">
        <f t="shared" ref="D20:F20" si="2">D21+D22+D47+D40+D43</f>
        <v>-984000</v>
      </c>
      <c r="E20" s="81">
        <f t="shared" si="2"/>
        <v>-2014400</v>
      </c>
      <c r="F20" s="81">
        <f t="shared" si="2"/>
        <v>750000</v>
      </c>
    </row>
    <row r="21" spans="1:6" ht="31.5" customHeight="1" x14ac:dyDescent="0.25">
      <c r="A21" s="97" t="s">
        <v>196</v>
      </c>
      <c r="B21" s="104" t="s">
        <v>185</v>
      </c>
      <c r="C21" s="81">
        <f>750000-250000</f>
        <v>500000</v>
      </c>
      <c r="D21" s="81"/>
      <c r="E21" s="81">
        <f>SUM(C21:D21)</f>
        <v>500000</v>
      </c>
      <c r="F21" s="81">
        <v>750000</v>
      </c>
    </row>
    <row r="22" spans="1:6" x14ac:dyDescent="0.25">
      <c r="A22" s="97" t="s">
        <v>197</v>
      </c>
      <c r="B22" s="104"/>
      <c r="C22" s="105">
        <f>SUM(C23,C33:C34)</f>
        <v>-1550600</v>
      </c>
      <c r="D22" s="105">
        <f t="shared" ref="D22:F22" si="3">SUM(D23,D33:D34)</f>
        <v>-984000</v>
      </c>
      <c r="E22" s="105">
        <f t="shared" si="3"/>
        <v>-2534600</v>
      </c>
      <c r="F22" s="105">
        <f t="shared" si="3"/>
        <v>0</v>
      </c>
    </row>
    <row r="23" spans="1:6" x14ac:dyDescent="0.25">
      <c r="A23" s="103" t="s">
        <v>198</v>
      </c>
      <c r="B23" s="104"/>
      <c r="C23" s="81">
        <f>SUM(C24:C32)</f>
        <v>360000</v>
      </c>
      <c r="D23" s="81">
        <f>SUM(D24:D32)</f>
        <v>0</v>
      </c>
      <c r="E23" s="81">
        <f t="shared" ref="E23:E33" si="4">SUM(C23:D23)</f>
        <v>360000</v>
      </c>
      <c r="F23" s="84">
        <f>SUM(F24:F32)</f>
        <v>0</v>
      </c>
    </row>
    <row r="24" spans="1:6" hidden="1" x14ac:dyDescent="0.25">
      <c r="A24" s="107" t="s">
        <v>199</v>
      </c>
      <c r="B24" s="106" t="s">
        <v>185</v>
      </c>
      <c r="C24" s="84"/>
      <c r="D24" s="84"/>
      <c r="E24" s="84">
        <f t="shared" si="4"/>
        <v>0</v>
      </c>
      <c r="F24" s="84"/>
    </row>
    <row r="25" spans="1:6" x14ac:dyDescent="0.25">
      <c r="A25" s="107" t="s">
        <v>200</v>
      </c>
      <c r="B25" s="106" t="s">
        <v>185</v>
      </c>
      <c r="C25" s="84">
        <v>151000</v>
      </c>
      <c r="D25" s="84"/>
      <c r="E25" s="84">
        <f t="shared" si="4"/>
        <v>151000</v>
      </c>
      <c r="F25" s="84"/>
    </row>
    <row r="26" spans="1:6" hidden="1" x14ac:dyDescent="0.25">
      <c r="A26" s="107" t="s">
        <v>201</v>
      </c>
      <c r="B26" s="106" t="s">
        <v>185</v>
      </c>
      <c r="C26" s="84"/>
      <c r="D26" s="84"/>
      <c r="E26" s="84">
        <f t="shared" si="4"/>
        <v>0</v>
      </c>
      <c r="F26" s="84"/>
    </row>
    <row r="27" spans="1:6" hidden="1" x14ac:dyDescent="0.25">
      <c r="A27" s="107" t="s">
        <v>202</v>
      </c>
      <c r="B27" s="106" t="s">
        <v>185</v>
      </c>
      <c r="C27" s="84"/>
      <c r="D27" s="84"/>
      <c r="E27" s="84">
        <f t="shared" si="4"/>
        <v>0</v>
      </c>
      <c r="F27" s="84"/>
    </row>
    <row r="28" spans="1:6" x14ac:dyDescent="0.25">
      <c r="A28" s="107" t="s">
        <v>203</v>
      </c>
      <c r="B28" s="106" t="s">
        <v>185</v>
      </c>
      <c r="C28" s="84">
        <v>250000</v>
      </c>
      <c r="D28" s="84"/>
      <c r="E28" s="84">
        <f t="shared" si="4"/>
        <v>250000</v>
      </c>
      <c r="F28" s="84"/>
    </row>
    <row r="29" spans="1:6" x14ac:dyDescent="0.25">
      <c r="A29" s="107" t="s">
        <v>204</v>
      </c>
      <c r="B29" s="106" t="s">
        <v>185</v>
      </c>
      <c r="C29" s="84">
        <v>132000</v>
      </c>
      <c r="D29" s="84"/>
      <c r="E29" s="84">
        <f t="shared" si="4"/>
        <v>132000</v>
      </c>
      <c r="F29" s="84"/>
    </row>
    <row r="30" spans="1:6" x14ac:dyDescent="0.25">
      <c r="A30" s="107" t="s">
        <v>205</v>
      </c>
      <c r="B30" s="106" t="s">
        <v>185</v>
      </c>
      <c r="C30" s="84">
        <v>77000</v>
      </c>
      <c r="D30" s="84"/>
      <c r="E30" s="84">
        <f t="shared" si="4"/>
        <v>77000</v>
      </c>
      <c r="F30" s="84"/>
    </row>
    <row r="31" spans="1:6" x14ac:dyDescent="0.25">
      <c r="A31" s="107" t="s">
        <v>206</v>
      </c>
      <c r="B31" s="106" t="s">
        <v>185</v>
      </c>
      <c r="C31" s="84">
        <v>-250000</v>
      </c>
      <c r="D31" s="84"/>
      <c r="E31" s="84">
        <f t="shared" si="4"/>
        <v>-250000</v>
      </c>
      <c r="F31" s="84"/>
    </row>
    <row r="32" spans="1:6" hidden="1" x14ac:dyDescent="0.25">
      <c r="A32" s="108" t="s">
        <v>207</v>
      </c>
      <c r="B32" s="106" t="s">
        <v>185</v>
      </c>
      <c r="C32" s="84"/>
      <c r="D32" s="84"/>
      <c r="E32" s="84">
        <f t="shared" si="4"/>
        <v>0</v>
      </c>
      <c r="F32" s="84"/>
    </row>
    <row r="33" spans="1:6" x14ac:dyDescent="0.25">
      <c r="A33" s="103" t="s">
        <v>208</v>
      </c>
      <c r="B33" s="104" t="s">
        <v>185</v>
      </c>
      <c r="C33" s="81">
        <v>-398200</v>
      </c>
      <c r="D33" s="81"/>
      <c r="E33" s="84">
        <f t="shared" si="4"/>
        <v>-398200</v>
      </c>
      <c r="F33" s="81"/>
    </row>
    <row r="34" spans="1:6" x14ac:dyDescent="0.25">
      <c r="A34" s="109" t="s">
        <v>209</v>
      </c>
      <c r="B34" s="104" t="s">
        <v>185</v>
      </c>
      <c r="C34" s="81">
        <f>SUM(C35:C39)</f>
        <v>-1512400</v>
      </c>
      <c r="D34" s="81">
        <f t="shared" ref="D34:F34" si="5">SUM(D35:D39)</f>
        <v>-984000</v>
      </c>
      <c r="E34" s="81">
        <f t="shared" si="5"/>
        <v>-2496400</v>
      </c>
      <c r="F34" s="81">
        <f t="shared" si="5"/>
        <v>0</v>
      </c>
    </row>
    <row r="35" spans="1:6" x14ac:dyDescent="0.25">
      <c r="A35" s="107" t="s">
        <v>210</v>
      </c>
      <c r="B35" s="104"/>
      <c r="C35" s="84">
        <v>-895400</v>
      </c>
      <c r="D35" s="84">
        <v>-750000</v>
      </c>
      <c r="E35" s="84">
        <f>SUM(C35:D35)</f>
        <v>-1645400</v>
      </c>
      <c r="F35" s="81"/>
    </row>
    <row r="36" spans="1:6" x14ac:dyDescent="0.25">
      <c r="A36" s="107" t="s">
        <v>211</v>
      </c>
      <c r="B36" s="104"/>
      <c r="C36" s="84">
        <v>-617000</v>
      </c>
      <c r="D36" s="84">
        <v>-234000</v>
      </c>
      <c r="E36" s="84">
        <f t="shared" ref="E36:E39" si="6">SUM(C36:D36)</f>
        <v>-851000</v>
      </c>
      <c r="F36" s="81"/>
    </row>
    <row r="37" spans="1:6" hidden="1" x14ac:dyDescent="0.25">
      <c r="A37" s="107" t="s">
        <v>212</v>
      </c>
      <c r="B37" s="104"/>
      <c r="C37" s="81"/>
      <c r="D37" s="81"/>
      <c r="E37" s="84">
        <f t="shared" si="6"/>
        <v>0</v>
      </c>
      <c r="F37" s="81"/>
    </row>
    <row r="38" spans="1:6" x14ac:dyDescent="0.25">
      <c r="A38" s="107" t="s">
        <v>213</v>
      </c>
      <c r="B38" s="104"/>
      <c r="C38" s="84">
        <v>-27000</v>
      </c>
      <c r="D38" s="81"/>
      <c r="E38" s="84">
        <f t="shared" si="6"/>
        <v>-27000</v>
      </c>
      <c r="F38" s="81"/>
    </row>
    <row r="39" spans="1:6" x14ac:dyDescent="0.25">
      <c r="A39" s="107" t="s">
        <v>214</v>
      </c>
      <c r="B39" s="104"/>
      <c r="C39" s="84">
        <v>27000</v>
      </c>
      <c r="D39" s="81"/>
      <c r="E39" s="84">
        <f t="shared" si="6"/>
        <v>27000</v>
      </c>
      <c r="F39" s="81"/>
    </row>
    <row r="40" spans="1:6" x14ac:dyDescent="0.25">
      <c r="A40" s="97" t="s">
        <v>215</v>
      </c>
      <c r="B40" s="104"/>
      <c r="C40" s="105">
        <f>SUM(C41:C42)</f>
        <v>20200</v>
      </c>
      <c r="D40" s="105">
        <f>SUM(D41:D42)</f>
        <v>0</v>
      </c>
      <c r="E40" s="105">
        <f>SUM(C40:D40)</f>
        <v>20200</v>
      </c>
      <c r="F40" s="105"/>
    </row>
    <row r="41" spans="1:6" x14ac:dyDescent="0.25">
      <c r="A41" s="107" t="s">
        <v>216</v>
      </c>
      <c r="B41" s="106" t="s">
        <v>185</v>
      </c>
      <c r="C41" s="84">
        <v>38200</v>
      </c>
      <c r="D41" s="84"/>
      <c r="E41" s="84">
        <f t="shared" ref="E41:E42" si="7">SUM(C41:D41)</f>
        <v>38200</v>
      </c>
      <c r="F41" s="84"/>
    </row>
    <row r="42" spans="1:6" x14ac:dyDescent="0.25">
      <c r="A42" s="107" t="s">
        <v>217</v>
      </c>
      <c r="B42" s="106" t="s">
        <v>185</v>
      </c>
      <c r="C42" s="84">
        <v>-18000</v>
      </c>
      <c r="D42" s="84"/>
      <c r="E42" s="84">
        <f t="shared" si="7"/>
        <v>-18000</v>
      </c>
      <c r="F42" s="84"/>
    </row>
    <row r="43" spans="1:6" hidden="1" x14ac:dyDescent="0.25">
      <c r="A43" s="97" t="s">
        <v>218</v>
      </c>
      <c r="B43" s="106"/>
      <c r="C43" s="81">
        <f>SUM(C44:C44)</f>
        <v>0</v>
      </c>
      <c r="D43" s="81">
        <f>SUM(D44:D44)</f>
        <v>0</v>
      </c>
      <c r="E43" s="81">
        <f>SUM(C43:D43)</f>
        <v>0</v>
      </c>
      <c r="F43" s="81">
        <f>SUM(F44:F44)</f>
        <v>0</v>
      </c>
    </row>
    <row r="44" spans="1:6" hidden="1" x14ac:dyDescent="0.25">
      <c r="A44" s="108" t="s">
        <v>219</v>
      </c>
      <c r="B44" s="106" t="s">
        <v>185</v>
      </c>
      <c r="C44" s="84"/>
      <c r="D44" s="84"/>
      <c r="E44" s="84">
        <f t="shared" ref="E44:E46" si="8">SUM(C44:D44)</f>
        <v>0</v>
      </c>
      <c r="F44" s="84"/>
    </row>
    <row r="45" spans="1:6" hidden="1" x14ac:dyDescent="0.25">
      <c r="A45" s="110" t="s">
        <v>220</v>
      </c>
      <c r="B45" s="106"/>
      <c r="C45" s="105">
        <f>SUM(C46)</f>
        <v>0</v>
      </c>
      <c r="D45" s="105">
        <f t="shared" ref="D45:F45" si="9">SUM(D46)</f>
        <v>0</v>
      </c>
      <c r="E45" s="84">
        <f t="shared" si="8"/>
        <v>0</v>
      </c>
      <c r="F45" s="105">
        <f t="shared" si="9"/>
        <v>0</v>
      </c>
    </row>
    <row r="46" spans="1:6" ht="30" hidden="1" x14ac:dyDescent="0.25">
      <c r="A46" s="111" t="s">
        <v>221</v>
      </c>
      <c r="B46" s="106" t="s">
        <v>187</v>
      </c>
      <c r="C46" s="84"/>
      <c r="D46" s="84"/>
      <c r="E46" s="84">
        <f t="shared" si="8"/>
        <v>0</v>
      </c>
      <c r="F46" s="84"/>
    </row>
    <row r="47" spans="1:6" hidden="1" x14ac:dyDescent="0.25">
      <c r="A47" s="97" t="s">
        <v>222</v>
      </c>
      <c r="B47" s="104"/>
      <c r="C47" s="105">
        <f>SUM(C48:C51)</f>
        <v>0</v>
      </c>
      <c r="D47" s="105">
        <f>SUM(D48:D51)</f>
        <v>0</v>
      </c>
      <c r="E47" s="105">
        <f>SUM(E48:E51)</f>
        <v>0</v>
      </c>
      <c r="F47" s="105">
        <f>SUM(F48:F51)</f>
        <v>0</v>
      </c>
    </row>
    <row r="48" spans="1:6" ht="30" hidden="1" x14ac:dyDescent="0.25">
      <c r="A48" s="107" t="s">
        <v>223</v>
      </c>
      <c r="B48" s="106" t="s">
        <v>185</v>
      </c>
      <c r="C48" s="84"/>
      <c r="D48" s="84"/>
      <c r="E48" s="84">
        <f t="shared" ref="E48:E145" si="10">SUM(C48:D48)</f>
        <v>0</v>
      </c>
      <c r="F48" s="84"/>
    </row>
    <row r="49" spans="1:6" hidden="1" x14ac:dyDescent="0.25">
      <c r="A49" s="111" t="s">
        <v>224</v>
      </c>
      <c r="B49" s="106" t="s">
        <v>185</v>
      </c>
      <c r="C49" s="84"/>
      <c r="D49" s="84"/>
      <c r="E49" s="84">
        <f t="shared" si="10"/>
        <v>0</v>
      </c>
      <c r="F49" s="84"/>
    </row>
    <row r="50" spans="1:6" hidden="1" x14ac:dyDescent="0.25">
      <c r="A50" s="107" t="s">
        <v>225</v>
      </c>
      <c r="B50" s="106" t="s">
        <v>185</v>
      </c>
      <c r="C50" s="84"/>
      <c r="D50" s="84"/>
      <c r="E50" s="84">
        <f t="shared" si="10"/>
        <v>0</v>
      </c>
      <c r="F50" s="84"/>
    </row>
    <row r="51" spans="1:6" hidden="1" x14ac:dyDescent="0.25">
      <c r="A51" s="107" t="s">
        <v>226</v>
      </c>
      <c r="B51" s="106" t="s">
        <v>185</v>
      </c>
      <c r="C51" s="84"/>
      <c r="D51" s="84"/>
      <c r="E51" s="84">
        <f t="shared" si="10"/>
        <v>0</v>
      </c>
      <c r="F51" s="84"/>
    </row>
    <row r="52" spans="1:6" ht="20.25" customHeight="1" x14ac:dyDescent="0.25">
      <c r="A52" s="112" t="s">
        <v>11</v>
      </c>
      <c r="B52" s="106"/>
      <c r="C52" s="81">
        <f>SUM(C53,C55)</f>
        <v>-135000</v>
      </c>
      <c r="D52" s="81">
        <f t="shared" ref="D52:F52" si="11">SUM(D53,D55)</f>
        <v>0</v>
      </c>
      <c r="E52" s="81">
        <f t="shared" si="11"/>
        <v>-135000</v>
      </c>
      <c r="F52" s="81">
        <f t="shared" si="11"/>
        <v>0</v>
      </c>
    </row>
    <row r="53" spans="1:6" hidden="1" x14ac:dyDescent="0.25">
      <c r="A53" s="113" t="s">
        <v>227</v>
      </c>
      <c r="B53" s="106"/>
      <c r="C53" s="105">
        <f>SUM(C54)</f>
        <v>0</v>
      </c>
      <c r="D53" s="105">
        <f t="shared" ref="D53:F53" si="12">SUM(D54)</f>
        <v>0</v>
      </c>
      <c r="E53" s="105">
        <f t="shared" si="12"/>
        <v>0</v>
      </c>
      <c r="F53" s="105">
        <f t="shared" si="12"/>
        <v>0</v>
      </c>
    </row>
    <row r="54" spans="1:6" hidden="1" x14ac:dyDescent="0.25">
      <c r="A54" s="114" t="s">
        <v>228</v>
      </c>
      <c r="B54" s="106" t="s">
        <v>187</v>
      </c>
      <c r="C54" s="84"/>
      <c r="D54" s="84"/>
      <c r="E54" s="84">
        <f t="shared" si="10"/>
        <v>0</v>
      </c>
      <c r="F54" s="84"/>
    </row>
    <row r="55" spans="1:6" x14ac:dyDescent="0.25">
      <c r="A55" s="115" t="s">
        <v>229</v>
      </c>
      <c r="B55" s="106" t="s">
        <v>185</v>
      </c>
      <c r="C55" s="105">
        <f>SUM(C56:C62)</f>
        <v>-135000</v>
      </c>
      <c r="D55" s="105">
        <f t="shared" ref="D55:F55" si="13">SUM(D56:D62)</f>
        <v>0</v>
      </c>
      <c r="E55" s="105">
        <f t="shared" si="13"/>
        <v>-135000</v>
      </c>
      <c r="F55" s="105">
        <f t="shared" si="13"/>
        <v>0</v>
      </c>
    </row>
    <row r="56" spans="1:6" ht="30" hidden="1" x14ac:dyDescent="0.25">
      <c r="A56" s="116" t="s">
        <v>230</v>
      </c>
      <c r="B56" s="106"/>
      <c r="C56" s="84"/>
      <c r="D56" s="84"/>
      <c r="E56" s="84">
        <f t="shared" si="10"/>
        <v>0</v>
      </c>
      <c r="F56" s="84"/>
    </row>
    <row r="57" spans="1:6" ht="30" x14ac:dyDescent="0.25">
      <c r="A57" s="116" t="s">
        <v>231</v>
      </c>
      <c r="B57" s="106"/>
      <c r="C57" s="84">
        <v>-50000</v>
      </c>
      <c r="D57" s="84"/>
      <c r="E57" s="84">
        <f t="shared" si="10"/>
        <v>-50000</v>
      </c>
      <c r="F57" s="84"/>
    </row>
    <row r="58" spans="1:6" hidden="1" x14ac:dyDescent="0.25">
      <c r="A58" s="117" t="s">
        <v>232</v>
      </c>
      <c r="B58" s="106"/>
      <c r="C58" s="84"/>
      <c r="D58" s="84"/>
      <c r="E58" s="84">
        <f t="shared" si="10"/>
        <v>0</v>
      </c>
      <c r="F58" s="84"/>
    </row>
    <row r="59" spans="1:6" ht="30" x14ac:dyDescent="0.25">
      <c r="A59" s="117" t="s">
        <v>233</v>
      </c>
      <c r="B59" s="106"/>
      <c r="C59" s="84">
        <v>-40000</v>
      </c>
      <c r="D59" s="84"/>
      <c r="E59" s="84">
        <f t="shared" si="10"/>
        <v>-40000</v>
      </c>
      <c r="F59" s="84"/>
    </row>
    <row r="60" spans="1:6" hidden="1" x14ac:dyDescent="0.25">
      <c r="A60" s="117" t="s">
        <v>234</v>
      </c>
      <c r="B60" s="106"/>
      <c r="C60" s="84"/>
      <c r="D60" s="84"/>
      <c r="E60" s="84">
        <f t="shared" si="10"/>
        <v>0</v>
      </c>
      <c r="F60" s="84"/>
    </row>
    <row r="61" spans="1:6" x14ac:dyDescent="0.25">
      <c r="A61" s="117" t="s">
        <v>235</v>
      </c>
      <c r="B61" s="106"/>
      <c r="C61" s="84">
        <v>-30000</v>
      </c>
      <c r="D61" s="84"/>
      <c r="E61" s="84">
        <f t="shared" si="10"/>
        <v>-30000</v>
      </c>
      <c r="F61" s="84"/>
    </row>
    <row r="62" spans="1:6" x14ac:dyDescent="0.25">
      <c r="A62" s="117" t="s">
        <v>207</v>
      </c>
      <c r="B62" s="106"/>
      <c r="C62" s="84">
        <v>-15000</v>
      </c>
      <c r="D62" s="84"/>
      <c r="E62" s="84">
        <f t="shared" si="10"/>
        <v>-15000</v>
      </c>
      <c r="F62" s="84"/>
    </row>
    <row r="63" spans="1:6" ht="21.75" customHeight="1" x14ac:dyDescent="0.25">
      <c r="A63" s="118" t="s">
        <v>236</v>
      </c>
      <c r="B63" s="74"/>
      <c r="C63" s="81">
        <f>SUM(C64,C69,C82)</f>
        <v>-257200</v>
      </c>
      <c r="D63" s="81">
        <f>SUM(D64,D69,D82)</f>
        <v>0</v>
      </c>
      <c r="E63" s="81">
        <f t="shared" ref="E63:F63" si="14">SUM(E64,E69,E82)</f>
        <v>-257200</v>
      </c>
      <c r="F63" s="81">
        <f t="shared" si="14"/>
        <v>-257200</v>
      </c>
    </row>
    <row r="64" spans="1:6" x14ac:dyDescent="0.25">
      <c r="A64" s="97" t="s">
        <v>237</v>
      </c>
      <c r="B64" s="104"/>
      <c r="C64" s="105">
        <f>SUM(C65:C68)</f>
        <v>3000</v>
      </c>
      <c r="D64" s="105">
        <f>SUM(D65:D68)</f>
        <v>0</v>
      </c>
      <c r="E64" s="105">
        <f t="shared" ref="E64:F64" si="15">SUM(E65:E68)</f>
        <v>3000</v>
      </c>
      <c r="F64" s="105">
        <f t="shared" si="15"/>
        <v>3000</v>
      </c>
    </row>
    <row r="65" spans="1:6" hidden="1" x14ac:dyDescent="0.25">
      <c r="A65" s="107" t="s">
        <v>238</v>
      </c>
      <c r="B65" s="119" t="s">
        <v>185</v>
      </c>
      <c r="C65" s="84"/>
      <c r="D65" s="84"/>
      <c r="E65" s="84">
        <f t="shared" si="10"/>
        <v>0</v>
      </c>
      <c r="F65" s="84"/>
    </row>
    <row r="66" spans="1:6" hidden="1" x14ac:dyDescent="0.25">
      <c r="A66" s="107" t="s">
        <v>239</v>
      </c>
      <c r="B66" s="119" t="s">
        <v>185</v>
      </c>
      <c r="C66" s="84"/>
      <c r="D66" s="84"/>
      <c r="E66" s="84">
        <f t="shared" si="10"/>
        <v>0</v>
      </c>
      <c r="F66" s="84"/>
    </row>
    <row r="67" spans="1:6" hidden="1" x14ac:dyDescent="0.25">
      <c r="A67" s="107" t="s">
        <v>240</v>
      </c>
      <c r="B67" s="119" t="s">
        <v>185</v>
      </c>
      <c r="C67" s="84"/>
      <c r="D67" s="84"/>
      <c r="E67" s="84">
        <f t="shared" si="10"/>
        <v>0</v>
      </c>
      <c r="F67" s="84"/>
    </row>
    <row r="68" spans="1:6" ht="30" x14ac:dyDescent="0.25">
      <c r="A68" s="107" t="s">
        <v>241</v>
      </c>
      <c r="B68" s="120" t="s">
        <v>187</v>
      </c>
      <c r="C68" s="84">
        <f>3000</f>
        <v>3000</v>
      </c>
      <c r="D68" s="81"/>
      <c r="E68" s="84">
        <f t="shared" ref="E68:F83" si="16">SUM(C68:D68)</f>
        <v>3000</v>
      </c>
      <c r="F68" s="84">
        <v>3000</v>
      </c>
    </row>
    <row r="69" spans="1:6" x14ac:dyDescent="0.25">
      <c r="A69" s="97" t="s">
        <v>242</v>
      </c>
      <c r="B69" s="104"/>
      <c r="C69" s="105">
        <f>SUM(C70:C81)</f>
        <v>-277000</v>
      </c>
      <c r="D69" s="105">
        <f>SUM(D70:D81)</f>
        <v>0</v>
      </c>
      <c r="E69" s="105">
        <f t="shared" si="16"/>
        <v>-277000</v>
      </c>
      <c r="F69" s="105">
        <f t="shared" si="16"/>
        <v>-277000</v>
      </c>
    </row>
    <row r="70" spans="1:6" hidden="1" x14ac:dyDescent="0.25">
      <c r="A70" s="107" t="s">
        <v>243</v>
      </c>
      <c r="B70" s="106" t="s">
        <v>185</v>
      </c>
      <c r="C70" s="84"/>
      <c r="D70" s="84"/>
      <c r="E70" s="84">
        <f t="shared" si="16"/>
        <v>0</v>
      </c>
      <c r="F70" s="84"/>
    </row>
    <row r="71" spans="1:6" ht="30" x14ac:dyDescent="0.25">
      <c r="A71" s="107" t="s">
        <v>244</v>
      </c>
      <c r="B71" s="106" t="s">
        <v>185</v>
      </c>
      <c r="C71" s="84">
        <v>-72000</v>
      </c>
      <c r="D71" s="84"/>
      <c r="E71" s="84">
        <f t="shared" si="16"/>
        <v>-72000</v>
      </c>
      <c r="F71" s="84"/>
    </row>
    <row r="72" spans="1:6" x14ac:dyDescent="0.25">
      <c r="A72" s="107" t="s">
        <v>245</v>
      </c>
      <c r="B72" s="106" t="s">
        <v>185</v>
      </c>
      <c r="C72" s="84">
        <v>-30000</v>
      </c>
      <c r="D72" s="84"/>
      <c r="E72" s="84">
        <f t="shared" si="16"/>
        <v>-30000</v>
      </c>
      <c r="F72" s="84"/>
    </row>
    <row r="73" spans="1:6" x14ac:dyDescent="0.25">
      <c r="A73" s="111" t="s">
        <v>246</v>
      </c>
      <c r="B73" s="106" t="s">
        <v>185</v>
      </c>
      <c r="C73" s="84">
        <v>-50000</v>
      </c>
      <c r="D73" s="84"/>
      <c r="E73" s="84">
        <f t="shared" si="16"/>
        <v>-50000</v>
      </c>
      <c r="F73" s="84"/>
    </row>
    <row r="74" spans="1:6" x14ac:dyDescent="0.25">
      <c r="A74" s="121" t="s">
        <v>247</v>
      </c>
      <c r="B74" s="106" t="s">
        <v>185</v>
      </c>
      <c r="C74" s="84">
        <v>-50000</v>
      </c>
      <c r="D74" s="84"/>
      <c r="E74" s="84">
        <f t="shared" si="16"/>
        <v>-50000</v>
      </c>
      <c r="F74" s="84"/>
    </row>
    <row r="75" spans="1:6" ht="30" x14ac:dyDescent="0.25">
      <c r="A75" s="111" t="s">
        <v>248</v>
      </c>
      <c r="B75" s="106" t="s">
        <v>185</v>
      </c>
      <c r="C75" s="84">
        <v>-20000</v>
      </c>
      <c r="D75" s="84"/>
      <c r="E75" s="84">
        <f t="shared" si="16"/>
        <v>-20000</v>
      </c>
      <c r="F75" s="84"/>
    </row>
    <row r="76" spans="1:6" hidden="1" x14ac:dyDescent="0.25">
      <c r="A76" s="107" t="s">
        <v>207</v>
      </c>
      <c r="B76" s="106" t="s">
        <v>185</v>
      </c>
      <c r="C76" s="84"/>
      <c r="D76" s="84"/>
      <c r="E76" s="84">
        <f t="shared" si="16"/>
        <v>0</v>
      </c>
      <c r="F76" s="84"/>
    </row>
    <row r="77" spans="1:6" ht="30" hidden="1" x14ac:dyDescent="0.25">
      <c r="A77" s="107" t="s">
        <v>249</v>
      </c>
      <c r="B77" s="106" t="s">
        <v>185</v>
      </c>
      <c r="C77" s="84"/>
      <c r="D77" s="84"/>
      <c r="E77" s="84">
        <f t="shared" si="16"/>
        <v>0</v>
      </c>
      <c r="F77" s="84"/>
    </row>
    <row r="78" spans="1:6" x14ac:dyDescent="0.25">
      <c r="A78" s="107" t="s">
        <v>250</v>
      </c>
      <c r="B78" s="106" t="s">
        <v>185</v>
      </c>
      <c r="C78" s="84">
        <v>-25000</v>
      </c>
      <c r="D78" s="84"/>
      <c r="E78" s="84">
        <f t="shared" si="16"/>
        <v>-25000</v>
      </c>
      <c r="F78" s="84"/>
    </row>
    <row r="79" spans="1:6" ht="30" x14ac:dyDescent="0.25">
      <c r="A79" s="107" t="s">
        <v>251</v>
      </c>
      <c r="B79" s="106" t="s">
        <v>185</v>
      </c>
      <c r="C79" s="84">
        <v>-5000</v>
      </c>
      <c r="D79" s="84"/>
      <c r="E79" s="84">
        <f t="shared" si="16"/>
        <v>-5000</v>
      </c>
      <c r="F79" s="84"/>
    </row>
    <row r="80" spans="1:6" ht="30" x14ac:dyDescent="0.25">
      <c r="A80" s="107" t="s">
        <v>252</v>
      </c>
      <c r="B80" s="106" t="s">
        <v>185</v>
      </c>
      <c r="C80" s="84">
        <v>-25000</v>
      </c>
      <c r="D80" s="84"/>
      <c r="E80" s="84">
        <f t="shared" si="16"/>
        <v>-25000</v>
      </c>
      <c r="F80" s="84"/>
    </row>
    <row r="81" spans="1:6" hidden="1" x14ac:dyDescent="0.25">
      <c r="A81" s="107" t="s">
        <v>253</v>
      </c>
      <c r="B81" s="106" t="s">
        <v>185</v>
      </c>
      <c r="C81" s="84"/>
      <c r="D81" s="84"/>
      <c r="E81" s="84">
        <f t="shared" si="16"/>
        <v>0</v>
      </c>
      <c r="F81" s="84"/>
    </row>
    <row r="82" spans="1:6" x14ac:dyDescent="0.25">
      <c r="A82" s="97" t="s">
        <v>254</v>
      </c>
      <c r="B82" s="106"/>
      <c r="C82" s="105">
        <f>SUM(C83:C88)</f>
        <v>16800</v>
      </c>
      <c r="D82" s="105">
        <f t="shared" ref="D82:F82" si="17">SUM(D83:D88)</f>
        <v>0</v>
      </c>
      <c r="E82" s="105">
        <f t="shared" si="16"/>
        <v>16800</v>
      </c>
      <c r="F82" s="105">
        <f t="shared" si="17"/>
        <v>16800</v>
      </c>
    </row>
    <row r="83" spans="1:6" hidden="1" x14ac:dyDescent="0.25">
      <c r="A83" s="107" t="s">
        <v>255</v>
      </c>
      <c r="B83" s="106" t="s">
        <v>185</v>
      </c>
      <c r="C83" s="105"/>
      <c r="D83" s="105"/>
      <c r="E83" s="84">
        <f t="shared" si="16"/>
        <v>0</v>
      </c>
      <c r="F83" s="105"/>
    </row>
    <row r="84" spans="1:6" hidden="1" x14ac:dyDescent="0.25">
      <c r="A84" s="107" t="s">
        <v>256</v>
      </c>
      <c r="B84" s="106" t="s">
        <v>185</v>
      </c>
      <c r="C84" s="105"/>
      <c r="D84" s="105"/>
      <c r="E84" s="84">
        <f t="shared" ref="E84:E88" si="18">SUM(C84:D84)</f>
        <v>0</v>
      </c>
      <c r="F84" s="105"/>
    </row>
    <row r="85" spans="1:6" ht="30" hidden="1" x14ac:dyDescent="0.25">
      <c r="A85" s="107" t="s">
        <v>257</v>
      </c>
      <c r="B85" s="106" t="s">
        <v>185</v>
      </c>
      <c r="C85" s="105"/>
      <c r="D85" s="105"/>
      <c r="E85" s="84">
        <f t="shared" si="18"/>
        <v>0</v>
      </c>
      <c r="F85" s="105"/>
    </row>
    <row r="86" spans="1:6" hidden="1" x14ac:dyDescent="0.25">
      <c r="A86" s="107" t="s">
        <v>258</v>
      </c>
      <c r="B86" s="106" t="s">
        <v>185</v>
      </c>
      <c r="C86" s="105"/>
      <c r="D86" s="105"/>
      <c r="E86" s="84">
        <f t="shared" si="18"/>
        <v>0</v>
      </c>
      <c r="F86" s="105"/>
    </row>
    <row r="87" spans="1:6" hidden="1" x14ac:dyDescent="0.25">
      <c r="A87" s="107" t="s">
        <v>259</v>
      </c>
      <c r="B87" s="106" t="s">
        <v>185</v>
      </c>
      <c r="C87" s="105"/>
      <c r="D87" s="105"/>
      <c r="E87" s="84">
        <f t="shared" si="18"/>
        <v>0</v>
      </c>
      <c r="F87" s="105"/>
    </row>
    <row r="88" spans="1:6" x14ac:dyDescent="0.25">
      <c r="A88" s="108" t="s">
        <v>260</v>
      </c>
      <c r="B88" s="106" t="s">
        <v>185</v>
      </c>
      <c r="C88" s="84">
        <f>16800</f>
        <v>16800</v>
      </c>
      <c r="D88" s="84"/>
      <c r="E88" s="84">
        <f t="shared" si="18"/>
        <v>16800</v>
      </c>
      <c r="F88" s="84">
        <v>16800</v>
      </c>
    </row>
    <row r="89" spans="1:6" ht="24" customHeight="1" x14ac:dyDescent="0.25">
      <c r="A89" s="118" t="s">
        <v>261</v>
      </c>
      <c r="B89" s="74"/>
      <c r="C89" s="81">
        <f>SUM(C90,C99,C101,C106,C107,C110,C119)</f>
        <v>-444981</v>
      </c>
      <c r="D89" s="81">
        <f>SUM(D90,D99,D101,D106,D107,D110,D119)</f>
        <v>900000</v>
      </c>
      <c r="E89" s="81">
        <f>SUM(E90,E99,E101,E107,E110,E119)</f>
        <v>455019</v>
      </c>
      <c r="F89" s="81">
        <f>SUM(F90,F99,F101,F106,F107,F110,F119)</f>
        <v>990658</v>
      </c>
    </row>
    <row r="90" spans="1:6" x14ac:dyDescent="0.25">
      <c r="A90" s="97" t="s">
        <v>262</v>
      </c>
      <c r="B90" s="122"/>
      <c r="C90" s="105">
        <f>SUM(C91:C98)</f>
        <v>-354772</v>
      </c>
      <c r="D90" s="105">
        <f t="shared" ref="D90:F90" si="19">SUM(D91:D98)</f>
        <v>900000</v>
      </c>
      <c r="E90" s="105">
        <f t="shared" ref="E90:E98" si="20">SUM(C90:D90)</f>
        <v>545228</v>
      </c>
      <c r="F90" s="105">
        <f t="shared" si="19"/>
        <v>975228</v>
      </c>
    </row>
    <row r="91" spans="1:6" x14ac:dyDescent="0.25">
      <c r="A91" s="123" t="s">
        <v>263</v>
      </c>
      <c r="B91" s="122" t="s">
        <v>185</v>
      </c>
      <c r="C91" s="84">
        <v>-450000</v>
      </c>
      <c r="D91" s="84">
        <v>900000</v>
      </c>
      <c r="E91" s="84">
        <f t="shared" si="20"/>
        <v>450000</v>
      </c>
      <c r="F91" s="84">
        <v>900000</v>
      </c>
    </row>
    <row r="92" spans="1:6" hidden="1" x14ac:dyDescent="0.25">
      <c r="A92" s="107" t="s">
        <v>264</v>
      </c>
      <c r="B92" s="122" t="s">
        <v>187</v>
      </c>
      <c r="C92" s="105"/>
      <c r="D92" s="105"/>
      <c r="E92" s="84">
        <f t="shared" si="20"/>
        <v>0</v>
      </c>
      <c r="F92" s="81"/>
    </row>
    <row r="93" spans="1:6" hidden="1" x14ac:dyDescent="0.25">
      <c r="A93" s="107" t="s">
        <v>265</v>
      </c>
      <c r="B93" s="122" t="s">
        <v>187</v>
      </c>
      <c r="C93" s="105"/>
      <c r="D93" s="105"/>
      <c r="E93" s="84">
        <f t="shared" si="20"/>
        <v>0</v>
      </c>
      <c r="F93" s="81"/>
    </row>
    <row r="94" spans="1:6" ht="30" hidden="1" x14ac:dyDescent="0.25">
      <c r="A94" s="107" t="s">
        <v>266</v>
      </c>
      <c r="B94" s="122" t="s">
        <v>185</v>
      </c>
      <c r="C94" s="105"/>
      <c r="D94" s="105"/>
      <c r="E94" s="84">
        <f t="shared" si="20"/>
        <v>0</v>
      </c>
      <c r="F94" s="81"/>
    </row>
    <row r="95" spans="1:6" ht="30" x14ac:dyDescent="0.25">
      <c r="A95" s="124" t="s">
        <v>267</v>
      </c>
      <c r="B95" s="106" t="s">
        <v>185</v>
      </c>
      <c r="C95" s="84">
        <f>30200</f>
        <v>30200</v>
      </c>
      <c r="D95" s="84"/>
      <c r="E95" s="84">
        <f t="shared" si="20"/>
        <v>30200</v>
      </c>
      <c r="F95" s="84">
        <v>30200</v>
      </c>
    </row>
    <row r="96" spans="1:6" x14ac:dyDescent="0.25">
      <c r="A96" s="124" t="s">
        <v>268</v>
      </c>
      <c r="B96" s="106" t="s">
        <v>185</v>
      </c>
      <c r="C96" s="84">
        <v>45028</v>
      </c>
      <c r="D96" s="84"/>
      <c r="E96" s="84">
        <f t="shared" si="20"/>
        <v>45028</v>
      </c>
      <c r="F96" s="84">
        <v>45028</v>
      </c>
    </row>
    <row r="97" spans="1:6" ht="30" x14ac:dyDescent="0.25">
      <c r="A97" s="125" t="s">
        <v>269</v>
      </c>
      <c r="B97" s="119" t="s">
        <v>187</v>
      </c>
      <c r="C97" s="84">
        <v>20000</v>
      </c>
      <c r="D97" s="84"/>
      <c r="E97" s="84">
        <f t="shared" si="20"/>
        <v>20000</v>
      </c>
      <c r="F97" s="84"/>
    </row>
    <row r="98" spans="1:6" hidden="1" x14ac:dyDescent="0.25">
      <c r="A98" s="107" t="s">
        <v>270</v>
      </c>
      <c r="B98" s="106" t="s">
        <v>185</v>
      </c>
      <c r="C98" s="84"/>
      <c r="D98" s="84"/>
      <c r="E98" s="84">
        <f t="shared" si="20"/>
        <v>0</v>
      </c>
      <c r="F98" s="84"/>
    </row>
    <row r="99" spans="1:6" hidden="1" x14ac:dyDescent="0.25">
      <c r="A99" s="97" t="s">
        <v>271</v>
      </c>
      <c r="B99" s="122"/>
      <c r="C99" s="105">
        <f>SUM(C100:C100)</f>
        <v>0</v>
      </c>
      <c r="D99" s="105">
        <f>SUM(D100:D100)</f>
        <v>0</v>
      </c>
      <c r="E99" s="105">
        <f>SUM(E100:E100)</f>
        <v>0</v>
      </c>
      <c r="F99" s="105">
        <f>SUM(F100:F100)</f>
        <v>0</v>
      </c>
    </row>
    <row r="100" spans="1:6" hidden="1" x14ac:dyDescent="0.25">
      <c r="A100" s="124" t="s">
        <v>272</v>
      </c>
      <c r="B100" s="126" t="s">
        <v>185</v>
      </c>
      <c r="C100" s="84"/>
      <c r="D100" s="84"/>
      <c r="E100" s="84">
        <f t="shared" ref="E100:E109" si="21">SUM(C100:D100)</f>
        <v>0</v>
      </c>
      <c r="F100" s="84"/>
    </row>
    <row r="101" spans="1:6" x14ac:dyDescent="0.25">
      <c r="A101" s="97" t="s">
        <v>273</v>
      </c>
      <c r="B101" s="122"/>
      <c r="C101" s="105">
        <f>SUM(C102)</f>
        <v>10430</v>
      </c>
      <c r="D101" s="105">
        <f>SUM(D102)</f>
        <v>0</v>
      </c>
      <c r="E101" s="105">
        <f t="shared" si="21"/>
        <v>10430</v>
      </c>
      <c r="F101" s="81">
        <f>SUM(F102)</f>
        <v>15430</v>
      </c>
    </row>
    <row r="102" spans="1:6" x14ac:dyDescent="0.25">
      <c r="A102" s="154" t="s">
        <v>274</v>
      </c>
      <c r="B102" s="106"/>
      <c r="C102" s="84">
        <f>SUM(C103:C105)</f>
        <v>10430</v>
      </c>
      <c r="D102" s="84">
        <f t="shared" ref="D102:F102" si="22">SUM(D103:D105)</f>
        <v>0</v>
      </c>
      <c r="E102" s="84">
        <f t="shared" si="22"/>
        <v>10430</v>
      </c>
      <c r="F102" s="84">
        <f t="shared" si="22"/>
        <v>15430</v>
      </c>
    </row>
    <row r="103" spans="1:6" x14ac:dyDescent="0.25">
      <c r="A103" s="155" t="s">
        <v>275</v>
      </c>
      <c r="B103" s="126" t="s">
        <v>185</v>
      </c>
      <c r="C103" s="84">
        <v>-20000</v>
      </c>
      <c r="D103" s="84"/>
      <c r="E103" s="128">
        <f t="shared" ref="E103:E105" si="23">SUM(C103:D103)</f>
        <v>-20000</v>
      </c>
      <c r="F103" s="84"/>
    </row>
    <row r="104" spans="1:6" hidden="1" x14ac:dyDescent="0.25">
      <c r="A104" s="155" t="s">
        <v>276</v>
      </c>
      <c r="B104" s="126" t="s">
        <v>185</v>
      </c>
      <c r="C104" s="84"/>
      <c r="D104" s="84"/>
      <c r="E104" s="128">
        <f t="shared" si="23"/>
        <v>0</v>
      </c>
      <c r="F104" s="84"/>
    </row>
    <row r="105" spans="1:6" x14ac:dyDescent="0.25">
      <c r="A105" s="127" t="s">
        <v>277</v>
      </c>
      <c r="B105" s="126" t="s">
        <v>185</v>
      </c>
      <c r="C105" s="128">
        <f>15430+15000</f>
        <v>30430</v>
      </c>
      <c r="D105" s="128"/>
      <c r="E105" s="128">
        <f t="shared" si="23"/>
        <v>30430</v>
      </c>
      <c r="F105" s="128">
        <v>15430</v>
      </c>
    </row>
    <row r="106" spans="1:6" ht="45" hidden="1" x14ac:dyDescent="0.25">
      <c r="A106" s="156" t="s">
        <v>278</v>
      </c>
      <c r="B106" s="120" t="s">
        <v>187</v>
      </c>
      <c r="C106" s="128"/>
      <c r="D106" s="128"/>
      <c r="E106" s="128"/>
      <c r="F106" s="128"/>
    </row>
    <row r="107" spans="1:6" hidden="1" x14ac:dyDescent="0.25">
      <c r="A107" s="97" t="s">
        <v>279</v>
      </c>
      <c r="B107" s="106"/>
      <c r="C107" s="105">
        <f>SUM(C108:C109)</f>
        <v>0</v>
      </c>
      <c r="D107" s="105">
        <f t="shared" ref="D107:F107" si="24">SUM(D108:D109)</f>
        <v>0</v>
      </c>
      <c r="E107" s="105">
        <f t="shared" si="21"/>
        <v>0</v>
      </c>
      <c r="F107" s="105">
        <f t="shared" si="24"/>
        <v>0</v>
      </c>
    </row>
    <row r="108" spans="1:6" hidden="1" x14ac:dyDescent="0.25">
      <c r="A108" s="157" t="s">
        <v>280</v>
      </c>
      <c r="B108" s="106" t="s">
        <v>185</v>
      </c>
      <c r="C108" s="84"/>
      <c r="D108" s="105"/>
      <c r="E108" s="84">
        <f t="shared" si="21"/>
        <v>0</v>
      </c>
      <c r="F108" s="84"/>
    </row>
    <row r="109" spans="1:6" hidden="1" x14ac:dyDescent="0.25">
      <c r="A109" s="158" t="s">
        <v>281</v>
      </c>
      <c r="B109" s="106" t="s">
        <v>185</v>
      </c>
      <c r="C109" s="84"/>
      <c r="D109" s="105"/>
      <c r="E109" s="84">
        <f t="shared" si="21"/>
        <v>0</v>
      </c>
      <c r="F109" s="84"/>
    </row>
    <row r="110" spans="1:6" x14ac:dyDescent="0.25">
      <c r="A110" s="97" t="s">
        <v>282</v>
      </c>
      <c r="B110" s="122"/>
      <c r="C110" s="105">
        <f>SUM(C111:C118)</f>
        <v>-120089</v>
      </c>
      <c r="D110" s="105">
        <f>SUM(D111:D118)</f>
        <v>0</v>
      </c>
      <c r="E110" s="105">
        <f>SUM(E111:E118)</f>
        <v>-120089</v>
      </c>
      <c r="F110" s="105">
        <f>SUM(F111:F118)</f>
        <v>0</v>
      </c>
    </row>
    <row r="111" spans="1:6" x14ac:dyDescent="0.25">
      <c r="A111" s="108" t="s">
        <v>283</v>
      </c>
      <c r="B111" s="106" t="s">
        <v>185</v>
      </c>
      <c r="C111" s="84">
        <v>-130000</v>
      </c>
      <c r="D111" s="129"/>
      <c r="E111" s="84">
        <f t="shared" ref="E111:E122" si="25">SUM(C111:D111)</f>
        <v>-130000</v>
      </c>
      <c r="F111" s="84"/>
    </row>
    <row r="112" spans="1:6" x14ac:dyDescent="0.25">
      <c r="A112" s="125" t="s">
        <v>284</v>
      </c>
      <c r="B112" s="119" t="s">
        <v>187</v>
      </c>
      <c r="C112" s="84">
        <v>54966</v>
      </c>
      <c r="D112" s="84"/>
      <c r="E112" s="84">
        <f t="shared" si="25"/>
        <v>54966</v>
      </c>
      <c r="F112" s="84"/>
    </row>
    <row r="113" spans="1:6" ht="30" x14ac:dyDescent="0.25">
      <c r="A113" s="125" t="s">
        <v>285</v>
      </c>
      <c r="B113" s="119" t="s">
        <v>187</v>
      </c>
      <c r="C113" s="84">
        <v>36940</v>
      </c>
      <c r="D113" s="84"/>
      <c r="E113" s="84">
        <f t="shared" si="25"/>
        <v>36940</v>
      </c>
      <c r="F113" s="84"/>
    </row>
    <row r="114" spans="1:6" ht="30" x14ac:dyDescent="0.25">
      <c r="A114" s="125" t="s">
        <v>286</v>
      </c>
      <c r="B114" s="119" t="s">
        <v>187</v>
      </c>
      <c r="C114" s="84">
        <v>8005</v>
      </c>
      <c r="D114" s="84"/>
      <c r="E114" s="84">
        <f t="shared" si="25"/>
        <v>8005</v>
      </c>
      <c r="F114" s="84"/>
    </row>
    <row r="115" spans="1:6" x14ac:dyDescent="0.25">
      <c r="A115" s="125" t="s">
        <v>287</v>
      </c>
      <c r="B115" s="119" t="s">
        <v>185</v>
      </c>
      <c r="C115" s="84">
        <v>-90000</v>
      </c>
      <c r="D115" s="84"/>
      <c r="E115" s="84">
        <f t="shared" si="25"/>
        <v>-90000</v>
      </c>
      <c r="F115" s="84"/>
    </row>
    <row r="116" spans="1:6" hidden="1" x14ac:dyDescent="0.25">
      <c r="A116" s="107" t="s">
        <v>288</v>
      </c>
      <c r="B116" s="119" t="s">
        <v>187</v>
      </c>
      <c r="C116" s="84"/>
      <c r="D116" s="84"/>
      <c r="E116" s="84">
        <f t="shared" si="25"/>
        <v>0</v>
      </c>
      <c r="F116" s="84"/>
    </row>
    <row r="117" spans="1:6" ht="30" hidden="1" x14ac:dyDescent="0.25">
      <c r="A117" s="111" t="s">
        <v>289</v>
      </c>
      <c r="B117" s="120" t="s">
        <v>187</v>
      </c>
      <c r="C117" s="84"/>
      <c r="D117" s="84"/>
      <c r="E117" s="84">
        <f t="shared" si="25"/>
        <v>0</v>
      </c>
      <c r="F117" s="84"/>
    </row>
    <row r="118" spans="1:6" ht="30" hidden="1" x14ac:dyDescent="0.25">
      <c r="A118" s="111" t="s">
        <v>290</v>
      </c>
      <c r="B118" s="120" t="s">
        <v>187</v>
      </c>
      <c r="C118" s="84"/>
      <c r="D118" s="84"/>
      <c r="E118" s="84">
        <f t="shared" si="25"/>
        <v>0</v>
      </c>
      <c r="F118" s="84"/>
    </row>
    <row r="119" spans="1:6" x14ac:dyDescent="0.25">
      <c r="A119" s="97" t="s">
        <v>291</v>
      </c>
      <c r="B119" s="122"/>
      <c r="C119" s="105">
        <f>SUM(C120:C121)</f>
        <v>19450</v>
      </c>
      <c r="D119" s="105">
        <f t="shared" ref="D119:F119" si="26">SUM(D120:D121)</f>
        <v>0</v>
      </c>
      <c r="E119" s="105">
        <f t="shared" si="25"/>
        <v>19450</v>
      </c>
      <c r="F119" s="105">
        <f t="shared" si="26"/>
        <v>0</v>
      </c>
    </row>
    <row r="120" spans="1:6" x14ac:dyDescent="0.25">
      <c r="A120" s="124" t="s">
        <v>292</v>
      </c>
      <c r="B120" s="106" t="s">
        <v>185</v>
      </c>
      <c r="C120" s="84">
        <v>19450</v>
      </c>
      <c r="D120" s="84"/>
      <c r="E120" s="84">
        <f t="shared" si="25"/>
        <v>19450</v>
      </c>
      <c r="F120" s="84"/>
    </row>
    <row r="121" spans="1:6" hidden="1" x14ac:dyDescent="0.25">
      <c r="A121" s="124" t="s">
        <v>293</v>
      </c>
      <c r="B121" s="106" t="s">
        <v>185</v>
      </c>
      <c r="C121" s="84"/>
      <c r="D121" s="84"/>
      <c r="E121" s="84">
        <f t="shared" si="25"/>
        <v>0</v>
      </c>
      <c r="F121" s="84"/>
    </row>
    <row r="122" spans="1:6" ht="21.75" customHeight="1" x14ac:dyDescent="0.25">
      <c r="A122" s="118" t="s">
        <v>15</v>
      </c>
      <c r="B122" s="74"/>
      <c r="C122" s="81">
        <f>SUM(C123,C129,C139,C142,C144)</f>
        <v>-10568</v>
      </c>
      <c r="D122" s="81">
        <f>SUM(D123,D129,D139,D142,D144)</f>
        <v>0</v>
      </c>
      <c r="E122" s="81">
        <f t="shared" si="25"/>
        <v>-10568</v>
      </c>
      <c r="F122" s="81">
        <f>SUM(F123,F129,F139,F142,F144)</f>
        <v>401432</v>
      </c>
    </row>
    <row r="123" spans="1:6" x14ac:dyDescent="0.25">
      <c r="A123" s="130" t="s">
        <v>294</v>
      </c>
      <c r="B123" s="74"/>
      <c r="C123" s="105">
        <f>SUM(C124:C128)</f>
        <v>286000</v>
      </c>
      <c r="D123" s="105">
        <f t="shared" ref="D123:F123" si="27">SUM(D124:D128)</f>
        <v>0</v>
      </c>
      <c r="E123" s="105">
        <f>SUM(C123:D123)</f>
        <v>286000</v>
      </c>
      <c r="F123" s="105">
        <f t="shared" si="27"/>
        <v>0</v>
      </c>
    </row>
    <row r="124" spans="1:6" x14ac:dyDescent="0.25">
      <c r="A124" s="151" t="s">
        <v>295</v>
      </c>
      <c r="B124" s="131" t="s">
        <v>185</v>
      </c>
      <c r="C124" s="84">
        <v>223000</v>
      </c>
      <c r="D124" s="84"/>
      <c r="E124" s="84">
        <f>SUM(C124:D124)</f>
        <v>223000</v>
      </c>
      <c r="F124" s="84"/>
    </row>
    <row r="125" spans="1:6" x14ac:dyDescent="0.25">
      <c r="A125" s="117" t="s">
        <v>296</v>
      </c>
      <c r="B125" s="131" t="s">
        <v>185</v>
      </c>
      <c r="C125" s="84">
        <v>63000</v>
      </c>
      <c r="D125" s="84"/>
      <c r="E125" s="84">
        <f t="shared" ref="E125:E130" si="28">SUM(C125:D125)</f>
        <v>63000</v>
      </c>
      <c r="F125" s="84"/>
    </row>
    <row r="126" spans="1:6" ht="30" hidden="1" x14ac:dyDescent="0.25">
      <c r="A126" s="152" t="s">
        <v>297</v>
      </c>
      <c r="B126" s="131" t="s">
        <v>185</v>
      </c>
      <c r="C126" s="84"/>
      <c r="D126" s="84"/>
      <c r="E126" s="84">
        <f t="shared" si="28"/>
        <v>0</v>
      </c>
      <c r="F126" s="84"/>
    </row>
    <row r="127" spans="1:6" x14ac:dyDescent="0.25">
      <c r="A127" s="117" t="s">
        <v>324</v>
      </c>
      <c r="B127" s="131" t="s">
        <v>185</v>
      </c>
      <c r="C127" s="84">
        <v>50000</v>
      </c>
      <c r="D127" s="84"/>
      <c r="E127" s="84">
        <f t="shared" si="28"/>
        <v>50000</v>
      </c>
      <c r="F127" s="84"/>
    </row>
    <row r="128" spans="1:6" ht="30" x14ac:dyDescent="0.25">
      <c r="A128" s="152" t="s">
        <v>298</v>
      </c>
      <c r="B128" s="131" t="s">
        <v>185</v>
      </c>
      <c r="C128" s="84">
        <v>-50000</v>
      </c>
      <c r="D128" s="84"/>
      <c r="E128" s="84">
        <f t="shared" si="28"/>
        <v>-50000</v>
      </c>
      <c r="F128" s="84"/>
    </row>
    <row r="129" spans="1:6" x14ac:dyDescent="0.25">
      <c r="A129" s="130" t="s">
        <v>299</v>
      </c>
      <c r="B129" s="74" t="s">
        <v>185</v>
      </c>
      <c r="C129" s="105">
        <f>SUM(C130:C138)</f>
        <v>-356429</v>
      </c>
      <c r="D129" s="105">
        <f t="shared" ref="D129:F129" si="29">SUM(D130:D138)</f>
        <v>0</v>
      </c>
      <c r="E129" s="105">
        <f t="shared" si="28"/>
        <v>-356429</v>
      </c>
      <c r="F129" s="105">
        <f t="shared" si="29"/>
        <v>341571</v>
      </c>
    </row>
    <row r="130" spans="1:6" x14ac:dyDescent="0.25">
      <c r="A130" s="132" t="s">
        <v>300</v>
      </c>
      <c r="B130" s="74"/>
      <c r="C130" s="84">
        <v>-400000</v>
      </c>
      <c r="D130" s="105"/>
      <c r="E130" s="84">
        <f t="shared" si="28"/>
        <v>-400000</v>
      </c>
      <c r="F130" s="81"/>
    </row>
    <row r="131" spans="1:6" x14ac:dyDescent="0.25">
      <c r="A131" s="133" t="s">
        <v>301</v>
      </c>
      <c r="B131" s="134"/>
      <c r="C131" s="84">
        <f>330000</f>
        <v>330000</v>
      </c>
      <c r="D131" s="128"/>
      <c r="E131" s="128">
        <f>SUM(C131:D131)</f>
        <v>330000</v>
      </c>
      <c r="F131" s="84">
        <v>330000</v>
      </c>
    </row>
    <row r="132" spans="1:6" x14ac:dyDescent="0.25">
      <c r="A132" s="133" t="s">
        <v>302</v>
      </c>
      <c r="B132" s="134"/>
      <c r="C132" s="84">
        <f>11571</f>
        <v>11571</v>
      </c>
      <c r="D132" s="128"/>
      <c r="E132" s="128">
        <f>SUM(C132:D132)</f>
        <v>11571</v>
      </c>
      <c r="F132" s="84">
        <v>11571</v>
      </c>
    </row>
    <row r="133" spans="1:6" x14ac:dyDescent="0.25">
      <c r="A133" s="117" t="s">
        <v>303</v>
      </c>
      <c r="B133" s="134"/>
      <c r="C133" s="84">
        <v>-100000</v>
      </c>
      <c r="D133" s="128"/>
      <c r="E133" s="128">
        <f>SUM(C133:D133)</f>
        <v>-100000</v>
      </c>
      <c r="F133" s="84"/>
    </row>
    <row r="134" spans="1:6" x14ac:dyDescent="0.25">
      <c r="A134" s="117" t="s">
        <v>304</v>
      </c>
      <c r="B134" s="134"/>
      <c r="C134" s="84">
        <v>-100000</v>
      </c>
      <c r="D134" s="128"/>
      <c r="E134" s="128">
        <f t="shared" si="10"/>
        <v>-100000</v>
      </c>
      <c r="F134" s="84"/>
    </row>
    <row r="135" spans="1:6" ht="30" x14ac:dyDescent="0.25">
      <c r="A135" s="117" t="s">
        <v>305</v>
      </c>
      <c r="B135" s="134"/>
      <c r="C135" s="84">
        <v>-90000</v>
      </c>
      <c r="D135" s="128"/>
      <c r="E135" s="128">
        <f t="shared" si="10"/>
        <v>-90000</v>
      </c>
      <c r="F135" s="84"/>
    </row>
    <row r="136" spans="1:6" hidden="1" x14ac:dyDescent="0.25">
      <c r="A136" s="117" t="s">
        <v>306</v>
      </c>
      <c r="B136" s="134"/>
      <c r="C136" s="84"/>
      <c r="D136" s="128"/>
      <c r="E136" s="128">
        <f t="shared" si="10"/>
        <v>0</v>
      </c>
      <c r="F136" s="84"/>
    </row>
    <row r="137" spans="1:6" x14ac:dyDescent="0.25">
      <c r="A137" s="117" t="s">
        <v>306</v>
      </c>
      <c r="B137" s="134"/>
      <c r="C137" s="84">
        <v>22000</v>
      </c>
      <c r="D137" s="128"/>
      <c r="E137" s="128">
        <f t="shared" si="10"/>
        <v>22000</v>
      </c>
      <c r="F137" s="84"/>
    </row>
    <row r="138" spans="1:6" ht="30" x14ac:dyDescent="0.25">
      <c r="A138" s="117" t="s">
        <v>307</v>
      </c>
      <c r="B138" s="134"/>
      <c r="C138" s="84">
        <v>-30000</v>
      </c>
      <c r="D138" s="128"/>
      <c r="E138" s="128">
        <f t="shared" si="10"/>
        <v>-30000</v>
      </c>
      <c r="F138" s="84"/>
    </row>
    <row r="139" spans="1:6" x14ac:dyDescent="0.25">
      <c r="A139" s="135" t="s">
        <v>308</v>
      </c>
      <c r="B139" s="134"/>
      <c r="C139" s="105">
        <f>SUM(C140:C141)</f>
        <v>42200</v>
      </c>
      <c r="D139" s="105">
        <f>SUM(D140:D141)</f>
        <v>0</v>
      </c>
      <c r="E139" s="105">
        <f>SUM(C139:D139)</f>
        <v>42200</v>
      </c>
      <c r="F139" s="105">
        <f>SUM(F140:F141)</f>
        <v>42200</v>
      </c>
    </row>
    <row r="140" spans="1:6" x14ac:dyDescent="0.25">
      <c r="A140" s="133" t="s">
        <v>309</v>
      </c>
      <c r="B140" s="131" t="s">
        <v>185</v>
      </c>
      <c r="C140" s="84">
        <v>14600</v>
      </c>
      <c r="D140" s="128"/>
      <c r="E140" s="128">
        <f>SUM(C140:D140)</f>
        <v>14600</v>
      </c>
      <c r="F140" s="84">
        <v>14600</v>
      </c>
    </row>
    <row r="141" spans="1:6" x14ac:dyDescent="0.25">
      <c r="A141" s="133" t="s">
        <v>310</v>
      </c>
      <c r="B141" s="131" t="s">
        <v>185</v>
      </c>
      <c r="C141" s="84">
        <v>27600</v>
      </c>
      <c r="D141" s="128"/>
      <c r="E141" s="128">
        <f>SUM(C141:D141)</f>
        <v>27600</v>
      </c>
      <c r="F141" s="84">
        <v>27600</v>
      </c>
    </row>
    <row r="142" spans="1:6" x14ac:dyDescent="0.25">
      <c r="A142" s="136" t="s">
        <v>311</v>
      </c>
      <c r="B142" s="131"/>
      <c r="C142" s="105">
        <f>SUM(C143)</f>
        <v>5489</v>
      </c>
      <c r="D142" s="105">
        <f>SUM(D143)</f>
        <v>0</v>
      </c>
      <c r="E142" s="105">
        <f t="shared" ref="E142:E144" si="30">SUM(C142:D142)</f>
        <v>5489</v>
      </c>
      <c r="F142" s="81">
        <f>SUM(F143)</f>
        <v>5489</v>
      </c>
    </row>
    <row r="143" spans="1:6" x14ac:dyDescent="0.25">
      <c r="A143" s="133" t="s">
        <v>312</v>
      </c>
      <c r="B143" s="131" t="s">
        <v>185</v>
      </c>
      <c r="C143" s="128">
        <f>5489</f>
        <v>5489</v>
      </c>
      <c r="D143" s="128"/>
      <c r="E143" s="128">
        <f t="shared" si="30"/>
        <v>5489</v>
      </c>
      <c r="F143" s="84">
        <v>5489</v>
      </c>
    </row>
    <row r="144" spans="1:6" x14ac:dyDescent="0.25">
      <c r="A144" s="135" t="s">
        <v>313</v>
      </c>
      <c r="B144" s="137"/>
      <c r="C144" s="138">
        <f>SUM(C145:C148)</f>
        <v>12172</v>
      </c>
      <c r="D144" s="138">
        <f>SUM(D145:D148)</f>
        <v>0</v>
      </c>
      <c r="E144" s="128">
        <f t="shared" si="30"/>
        <v>12172</v>
      </c>
      <c r="F144" s="138">
        <f>SUM(F145:F148)</f>
        <v>12172</v>
      </c>
    </row>
    <row r="145" spans="1:6" ht="30" x14ac:dyDescent="0.25">
      <c r="A145" s="139" t="s">
        <v>314</v>
      </c>
      <c r="B145" s="140" t="s">
        <v>185</v>
      </c>
      <c r="C145" s="141">
        <f>12172</f>
        <v>12172</v>
      </c>
      <c r="D145" s="141"/>
      <c r="E145" s="84">
        <f t="shared" si="10"/>
        <v>12172</v>
      </c>
      <c r="F145" s="84">
        <v>12172</v>
      </c>
    </row>
    <row r="146" spans="1:6" ht="18.75" hidden="1" customHeight="1" x14ac:dyDescent="0.25">
      <c r="A146" s="142" t="s">
        <v>315</v>
      </c>
      <c r="B146" s="143" t="s">
        <v>185</v>
      </c>
      <c r="C146" s="141"/>
      <c r="D146" s="141"/>
      <c r="E146" s="84"/>
      <c r="F146" s="84"/>
    </row>
    <row r="147" spans="1:6" ht="18.75" hidden="1" customHeight="1" x14ac:dyDescent="0.25">
      <c r="A147" s="142" t="s">
        <v>316</v>
      </c>
      <c r="B147" s="143" t="s">
        <v>185</v>
      </c>
      <c r="C147" s="141"/>
      <c r="D147" s="141"/>
      <c r="E147" s="84"/>
      <c r="F147" s="84"/>
    </row>
    <row r="148" spans="1:6" ht="30" hidden="1" x14ac:dyDescent="0.25">
      <c r="A148" s="139" t="s">
        <v>317</v>
      </c>
      <c r="B148" s="140" t="s">
        <v>187</v>
      </c>
      <c r="C148" s="141"/>
      <c r="D148" s="141"/>
      <c r="E148" s="84"/>
      <c r="F148" s="84"/>
    </row>
    <row r="149" spans="1:6" ht="22.5" hidden="1" customHeight="1" x14ac:dyDescent="0.25">
      <c r="A149" s="118" t="s">
        <v>16</v>
      </c>
      <c r="B149" s="74"/>
      <c r="C149" s="81">
        <f>SUM(C150,C154,C152)</f>
        <v>0</v>
      </c>
      <c r="D149" s="81">
        <f>SUM(D150,D154,D152)</f>
        <v>0</v>
      </c>
      <c r="E149" s="81">
        <f>SUM(C149:D149)</f>
        <v>0</v>
      </c>
      <c r="F149" s="81">
        <f t="shared" ref="F149" si="31">SUM(F154,)</f>
        <v>0</v>
      </c>
    </row>
    <row r="150" spans="1:6" ht="22.5" hidden="1" customHeight="1" x14ac:dyDescent="0.25">
      <c r="A150" s="97" t="s">
        <v>318</v>
      </c>
      <c r="B150" s="74"/>
      <c r="C150" s="81">
        <f>SUM(C151)</f>
        <v>0</v>
      </c>
      <c r="D150" s="81">
        <f t="shared" ref="D150:F150" si="32">SUM(D151)</f>
        <v>0</v>
      </c>
      <c r="E150" s="81">
        <f t="shared" si="32"/>
        <v>0</v>
      </c>
      <c r="F150" s="81">
        <f t="shared" si="32"/>
        <v>0</v>
      </c>
    </row>
    <row r="151" spans="1:6" ht="22.5" hidden="1" customHeight="1" x14ac:dyDescent="0.25">
      <c r="A151" s="132" t="s">
        <v>319</v>
      </c>
      <c r="B151" s="74" t="s">
        <v>185</v>
      </c>
      <c r="C151" s="84"/>
      <c r="D151" s="81"/>
      <c r="E151" s="84">
        <f>SUM(C151:D151)</f>
        <v>0</v>
      </c>
      <c r="F151" s="81"/>
    </row>
    <row r="152" spans="1:6" ht="22.5" hidden="1" customHeight="1" x14ac:dyDescent="0.25">
      <c r="A152" s="97" t="s">
        <v>320</v>
      </c>
      <c r="B152" s="74"/>
      <c r="C152" s="105">
        <f>SUM(C153)</f>
        <v>0</v>
      </c>
      <c r="D152" s="105">
        <f t="shared" ref="D152:F152" si="33">SUM(D153)</f>
        <v>0</v>
      </c>
      <c r="E152" s="105">
        <f t="shared" si="33"/>
        <v>0</v>
      </c>
      <c r="F152" s="105">
        <f t="shared" si="33"/>
        <v>0</v>
      </c>
    </row>
    <row r="153" spans="1:6" hidden="1" x14ac:dyDescent="0.25">
      <c r="A153" s="124"/>
      <c r="B153" s="74" t="s">
        <v>187</v>
      </c>
      <c r="C153" s="84"/>
      <c r="D153" s="84"/>
      <c r="E153" s="84">
        <f>SUM(C153:D153)</f>
        <v>0</v>
      </c>
      <c r="F153" s="81"/>
    </row>
    <row r="154" spans="1:6" ht="30" hidden="1" x14ac:dyDescent="0.25">
      <c r="A154" s="130" t="s">
        <v>321</v>
      </c>
      <c r="B154" s="144"/>
      <c r="C154" s="105">
        <f>SUM(C155:C156)</f>
        <v>0</v>
      </c>
      <c r="D154" s="105">
        <f>SUM(D155:D156)</f>
        <v>0</v>
      </c>
      <c r="E154" s="105">
        <f>SUM(E155:E156)</f>
        <v>0</v>
      </c>
      <c r="F154" s="105">
        <f>SUM(F155:F156)</f>
        <v>0</v>
      </c>
    </row>
    <row r="155" spans="1:6" hidden="1" x14ac:dyDescent="0.25">
      <c r="A155" s="145" t="s">
        <v>322</v>
      </c>
      <c r="B155" s="131" t="s">
        <v>185</v>
      </c>
      <c r="C155" s="146"/>
      <c r="D155" s="146"/>
      <c r="E155" s="84">
        <f t="shared" ref="E155:E156" si="34">SUM(C155:D155)</f>
        <v>0</v>
      </c>
      <c r="F155" s="84"/>
    </row>
    <row r="156" spans="1:6" hidden="1" x14ac:dyDescent="0.25">
      <c r="A156" s="147" t="s">
        <v>323</v>
      </c>
      <c r="B156" s="131" t="s">
        <v>185</v>
      </c>
      <c r="C156" s="84"/>
      <c r="D156" s="84"/>
      <c r="E156" s="84">
        <f t="shared" si="34"/>
        <v>0</v>
      </c>
      <c r="F156" s="84"/>
    </row>
  </sheetData>
  <mergeCells count="11">
    <mergeCell ref="A1:F1"/>
    <mergeCell ref="A2:F2"/>
    <mergeCell ref="A4:A5"/>
    <mergeCell ref="C4:D4"/>
    <mergeCell ref="E4:E5"/>
    <mergeCell ref="F4:F5"/>
    <mergeCell ref="A10:E10"/>
    <mergeCell ref="A12:A13"/>
    <mergeCell ref="C12:D12"/>
    <mergeCell ref="E12:E13"/>
    <mergeCell ref="F12:F13"/>
  </mergeCells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Footer xml:space="preserve">&amp;C&amp;P+5
</oddFooter>
    <firstFooter>&amp;C&amp;N+4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6" sqref="A6"/>
    </sheetView>
  </sheetViews>
  <sheetFormatPr defaultRowHeight="15" x14ac:dyDescent="0.25"/>
  <cols>
    <col min="1" max="1" width="95.85546875" style="160" customWidth="1"/>
  </cols>
  <sheetData>
    <row r="1" spans="1:1" x14ac:dyDescent="0.25">
      <c r="A1" s="159"/>
    </row>
    <row r="2" spans="1:1" x14ac:dyDescent="0.25">
      <c r="A2" s="159"/>
    </row>
    <row r="3" spans="1:1" ht="31.5" x14ac:dyDescent="0.25">
      <c r="A3" s="166" t="s">
        <v>325</v>
      </c>
    </row>
    <row r="4" spans="1:1" s="165" customFormat="1" ht="15.75" x14ac:dyDescent="0.25">
      <c r="A4" s="164"/>
    </row>
    <row r="5" spans="1:1" ht="15.75" x14ac:dyDescent="0.25">
      <c r="A5" s="161" t="s">
        <v>332</v>
      </c>
    </row>
    <row r="6" spans="1:1" ht="15.75" x14ac:dyDescent="0.25">
      <c r="A6" s="161" t="s">
        <v>327</v>
      </c>
    </row>
    <row r="7" spans="1:1" ht="31.5" x14ac:dyDescent="0.25">
      <c r="A7" s="161" t="s">
        <v>328</v>
      </c>
    </row>
    <row r="8" spans="1:1" ht="15.75" x14ac:dyDescent="0.25">
      <c r="A8" s="161" t="s">
        <v>329</v>
      </c>
    </row>
    <row r="9" spans="1:1" ht="15.75" x14ac:dyDescent="0.25">
      <c r="A9" s="161" t="s">
        <v>333</v>
      </c>
    </row>
    <row r="10" spans="1:1" ht="15.75" x14ac:dyDescent="0.25">
      <c r="A10" s="161" t="s">
        <v>330</v>
      </c>
    </row>
    <row r="11" spans="1:1" ht="15.75" x14ac:dyDescent="0.25">
      <c r="A11" s="161" t="s">
        <v>345</v>
      </c>
    </row>
    <row r="12" spans="1:1" ht="15.75" x14ac:dyDescent="0.25">
      <c r="A12" s="161" t="s">
        <v>331</v>
      </c>
    </row>
    <row r="13" spans="1:1" ht="15.75" x14ac:dyDescent="0.25">
      <c r="A13" s="161" t="s">
        <v>326</v>
      </c>
    </row>
    <row r="14" spans="1:1" ht="15.75" x14ac:dyDescent="0.25">
      <c r="A14" s="162" t="s">
        <v>334</v>
      </c>
    </row>
    <row r="15" spans="1:1" ht="15.75" x14ac:dyDescent="0.25">
      <c r="A15" s="162" t="s">
        <v>335</v>
      </c>
    </row>
    <row r="16" spans="1:1" ht="15.75" x14ac:dyDescent="0.25">
      <c r="A16" s="162" t="s">
        <v>336</v>
      </c>
    </row>
    <row r="17" spans="1:1" ht="15.75" x14ac:dyDescent="0.25">
      <c r="A17" s="163" t="s">
        <v>337</v>
      </c>
    </row>
    <row r="18" spans="1:1" ht="15.75" x14ac:dyDescent="0.25">
      <c r="A18" s="162" t="s">
        <v>338</v>
      </c>
    </row>
    <row r="19" spans="1:1" ht="15.75" x14ac:dyDescent="0.25">
      <c r="A19" s="162" t="s">
        <v>346</v>
      </c>
    </row>
    <row r="20" spans="1:1" ht="15.75" x14ac:dyDescent="0.25">
      <c r="A20" s="162" t="s">
        <v>339</v>
      </c>
    </row>
    <row r="21" spans="1:1" ht="15.75" x14ac:dyDescent="0.25">
      <c r="A21" s="162" t="s">
        <v>340</v>
      </c>
    </row>
    <row r="22" spans="1:1" ht="15.75" x14ac:dyDescent="0.25">
      <c r="A22" s="161" t="s">
        <v>341</v>
      </c>
    </row>
    <row r="23" spans="1:1" ht="15.75" x14ac:dyDescent="0.25">
      <c r="A23" s="162" t="s">
        <v>342</v>
      </c>
    </row>
    <row r="24" spans="1:1" ht="15.75" x14ac:dyDescent="0.25">
      <c r="A24" s="162" t="s">
        <v>343</v>
      </c>
    </row>
    <row r="25" spans="1:1" ht="15.75" x14ac:dyDescent="0.25">
      <c r="A25" s="162" t="s">
        <v>344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Lisa 1</vt:lpstr>
      <vt:lpstr>Lisa 2</vt:lpstr>
      <vt:lpstr>Lisa 3</vt:lpstr>
      <vt:lpstr>Lisa 4</vt:lpstr>
      <vt:lpstr>Lisa 5</vt:lpstr>
      <vt:lpstr>'Lisa 3'!Print_Titles</vt:lpstr>
      <vt:lpstr>'Lisa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Ligi</dc:creator>
  <cp:lastModifiedBy>Admin</cp:lastModifiedBy>
  <cp:lastPrinted>2020-05-25T12:56:27Z</cp:lastPrinted>
  <dcterms:created xsi:type="dcterms:W3CDTF">2020-05-24T19:07:38Z</dcterms:created>
  <dcterms:modified xsi:type="dcterms:W3CDTF">2020-05-28T09:13:28Z</dcterms:modified>
</cp:coreProperties>
</file>